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0. ONSemiconductor\0. Weekly Work\From Marc\20210419_PD Calcualtor\Final Pd calculator\"/>
    </mc:Choice>
  </mc:AlternateContent>
  <bookViews>
    <workbookView xWindow="0" yWindow="0" windowWidth="28800" windowHeight="14055" tabRatio="820"/>
  </bookViews>
  <sheets>
    <sheet name="Important Note" sheetId="14" r:id="rId1"/>
    <sheet name="FAN73711" sheetId="9" r:id="rId2"/>
  </sheets>
  <definedNames>
    <definedName name="Cbo" localSheetId="1">#REF!</definedName>
    <definedName name="Cbo" localSheetId="0">#REF!</definedName>
    <definedName name="Cbo">#REF!</definedName>
    <definedName name="Cbo_calc" localSheetId="1">#REF!</definedName>
    <definedName name="Cbo_calc" localSheetId="0">#REF!</definedName>
    <definedName name="Cbo_calc">#REF!</definedName>
    <definedName name="Cbulk" localSheetId="1">#REF!</definedName>
    <definedName name="Cbulk" localSheetId="0">#REF!</definedName>
    <definedName name="Cbulk">#REF!</definedName>
    <definedName name="EFF" localSheetId="1">#REF!</definedName>
    <definedName name="EFF" localSheetId="0">#REF!</definedName>
    <definedName name="EFF">#REF!</definedName>
    <definedName name="Fac" localSheetId="1">#REF!</definedName>
    <definedName name="Fac" localSheetId="0">#REF!</definedName>
    <definedName name="Fac">#REF!</definedName>
    <definedName name="Fbo" localSheetId="1">#REF!</definedName>
    <definedName name="Fbo" localSheetId="0">#REF!</definedName>
    <definedName name="Fbo">#REF!</definedName>
    <definedName name="Fc" localSheetId="1">#REF!</definedName>
    <definedName name="Fc" localSheetId="0">#REF!</definedName>
    <definedName name="Fc">#REF!</definedName>
    <definedName name="fp" localSheetId="1">#REF!</definedName>
    <definedName name="fp" localSheetId="0">#REF!</definedName>
    <definedName name="fp">#REF!</definedName>
    <definedName name="fp0" localSheetId="1">#REF!</definedName>
    <definedName name="fp0" localSheetId="0">#REF!</definedName>
    <definedName name="fp0">#REF!</definedName>
    <definedName name="fz" localSheetId="1">#REF!</definedName>
    <definedName name="fz" localSheetId="0">#REF!</definedName>
    <definedName name="fz">#REF!</definedName>
    <definedName name="G0" localSheetId="1">#REF!</definedName>
    <definedName name="G0" localSheetId="0">#REF!</definedName>
    <definedName name="G0">#REF!</definedName>
    <definedName name="IBO" localSheetId="1">#REF!</definedName>
    <definedName name="IBO" localSheetId="0">#REF!</definedName>
    <definedName name="IBO">#REF!</definedName>
    <definedName name="ILmax" localSheetId="1">#REF!</definedName>
    <definedName name="ILmax" localSheetId="0">#REF!</definedName>
    <definedName name="ILmax">#REF!</definedName>
    <definedName name="Kbo" localSheetId="1">#REF!</definedName>
    <definedName name="Kbo" localSheetId="0">#REF!</definedName>
    <definedName name="Kbo">#REF!</definedName>
    <definedName name="L" localSheetId="1">#REF!</definedName>
    <definedName name="L" localSheetId="0">#REF!</definedName>
    <definedName name="L">#REF!</definedName>
    <definedName name="N" localSheetId="1">#REF!</definedName>
    <definedName name="N" localSheetId="0">#REF!</definedName>
    <definedName name="N">#REF!</definedName>
    <definedName name="Pout" localSheetId="1">#REF!</definedName>
    <definedName name="Pout" localSheetId="0">#REF!</definedName>
    <definedName name="Pout">#REF!</definedName>
    <definedName name="RdsON" localSheetId="1">#REF!</definedName>
    <definedName name="RdsON" localSheetId="0">#REF!</definedName>
    <definedName name="RdsON">#REF!</definedName>
    <definedName name="rrr" localSheetId="1">#REF!</definedName>
    <definedName name="rrr" localSheetId="0">#REF!</definedName>
    <definedName name="rrr">#REF!</definedName>
    <definedName name="Rt" localSheetId="1">#REF!</definedName>
    <definedName name="Rt" localSheetId="0">#REF!</definedName>
    <definedName name="Rt">#REF!</definedName>
    <definedName name="VacBO" localSheetId="1">#REF!</definedName>
    <definedName name="VacBO" localSheetId="0">#REF!</definedName>
    <definedName name="VacBO">#REF!</definedName>
    <definedName name="VacBOH" localSheetId="1">#REF!</definedName>
    <definedName name="VacBOH" localSheetId="0">#REF!</definedName>
    <definedName name="VacBOH">#REF!</definedName>
    <definedName name="VacBOL" localSheetId="1">#REF!</definedName>
    <definedName name="VacBOL" localSheetId="0">#REF!</definedName>
    <definedName name="VacBOL">#REF!</definedName>
    <definedName name="VacHL" localSheetId="1">#REF!</definedName>
    <definedName name="VacHL" localSheetId="0">#REF!</definedName>
    <definedName name="VacHL">#REF!</definedName>
    <definedName name="VacLL" localSheetId="1">#REF!</definedName>
    <definedName name="VacLL" localSheetId="0">#REF!</definedName>
    <definedName name="VacLL">#REF!</definedName>
    <definedName name="VoutNOM" localSheetId="1">#REF!</definedName>
    <definedName name="VoutNOM" localSheetId="0">#REF!</definedName>
    <definedName name="VoutNOM">#REF!</definedName>
  </definedNames>
  <calcPr calcId="162913"/>
</workbook>
</file>

<file path=xl/calcChain.xml><?xml version="1.0" encoding="utf-8"?>
<calcChain xmlns="http://schemas.openxmlformats.org/spreadsheetml/2006/main">
  <c r="F41" i="9" l="1"/>
  <c r="F28" i="9" l="1"/>
  <c r="G21" i="9" l="1"/>
  <c r="F21" i="9"/>
  <c r="F29" i="9" l="1"/>
  <c r="F26" i="9"/>
  <c r="F44" i="9" l="1"/>
  <c r="F27" i="9"/>
  <c r="F34" i="9" l="1"/>
  <c r="I29" i="9" s="1"/>
  <c r="I28" i="9" l="1"/>
  <c r="I26" i="9"/>
  <c r="F37" i="9"/>
  <c r="I27" i="9"/>
</calcChain>
</file>

<file path=xl/comments1.xml><?xml version="1.0" encoding="utf-8"?>
<comments xmlns="http://schemas.openxmlformats.org/spreadsheetml/2006/main">
  <authors>
    <author>Steve Yoo</author>
  </authors>
  <commentList>
    <comment ref="F13" authorId="0" shapeId="0">
      <text>
        <r>
          <rPr>
            <b/>
            <sz val="9"/>
            <color indexed="81"/>
            <rFont val="Tahoma"/>
            <family val="2"/>
          </rPr>
          <t>typical value</t>
        </r>
        <r>
          <rPr>
            <sz val="9"/>
            <color indexed="81"/>
            <rFont val="Tahoma"/>
            <family val="2"/>
          </rPr>
          <t xml:space="preserve">
</t>
        </r>
      </text>
    </comment>
    <comment ref="G13" authorId="0" shapeId="0">
      <text>
        <r>
          <rPr>
            <b/>
            <sz val="9"/>
            <color indexed="81"/>
            <rFont val="Tahoma"/>
            <family val="2"/>
          </rPr>
          <t>typical value</t>
        </r>
        <r>
          <rPr>
            <sz val="9"/>
            <color indexed="81"/>
            <rFont val="Tahoma"/>
            <family val="2"/>
          </rPr>
          <t xml:space="preserve">
</t>
        </r>
      </text>
    </comment>
    <comment ref="F14" authorId="0" shapeId="0">
      <text>
        <r>
          <rPr>
            <b/>
            <sz val="9"/>
            <color indexed="81"/>
            <rFont val="Tahoma"/>
            <family val="2"/>
          </rPr>
          <t>max value</t>
        </r>
        <r>
          <rPr>
            <sz val="9"/>
            <color indexed="81"/>
            <rFont val="Tahoma"/>
            <family val="2"/>
          </rPr>
          <t xml:space="preserve">
</t>
        </r>
      </text>
    </comment>
    <comment ref="F15" authorId="0" shapeId="0">
      <text>
        <r>
          <rPr>
            <b/>
            <sz val="9"/>
            <color indexed="81"/>
            <rFont val="Tahoma"/>
            <family val="2"/>
          </rPr>
          <t>typical value</t>
        </r>
        <r>
          <rPr>
            <sz val="9"/>
            <color indexed="81"/>
            <rFont val="Tahoma"/>
            <family val="2"/>
          </rPr>
          <t xml:space="preserve">
</t>
        </r>
      </text>
    </comment>
    <comment ref="F16" authorId="0" shapeId="0">
      <text>
        <r>
          <rPr>
            <b/>
            <sz val="9"/>
            <color indexed="81"/>
            <rFont val="Tahoma"/>
            <family val="2"/>
          </rPr>
          <t>typical value</t>
        </r>
        <r>
          <rPr>
            <sz val="9"/>
            <color indexed="81"/>
            <rFont val="Tahoma"/>
            <family val="2"/>
          </rPr>
          <t xml:space="preserve">
</t>
        </r>
      </text>
    </comment>
    <comment ref="F17" authorId="0" shapeId="0">
      <text>
        <r>
          <rPr>
            <b/>
            <sz val="9"/>
            <color indexed="81"/>
            <rFont val="Tahoma"/>
            <family val="2"/>
          </rPr>
          <t>typical value</t>
        </r>
        <r>
          <rPr>
            <sz val="9"/>
            <color indexed="81"/>
            <rFont val="Tahoma"/>
            <family val="2"/>
          </rPr>
          <t xml:space="preserve">
</t>
        </r>
      </text>
    </comment>
    <comment ref="F18" authorId="0" shapeId="0">
      <text>
        <r>
          <rPr>
            <b/>
            <sz val="9"/>
            <color indexed="81"/>
            <rFont val="Tahoma"/>
            <family val="2"/>
          </rPr>
          <t>typical value</t>
        </r>
        <r>
          <rPr>
            <sz val="9"/>
            <color indexed="81"/>
            <rFont val="Tahoma"/>
            <family val="2"/>
          </rPr>
          <t xml:space="preserve">
</t>
        </r>
      </text>
    </comment>
    <comment ref="F19" authorId="0" shapeId="0">
      <text>
        <r>
          <rPr>
            <b/>
            <sz val="9"/>
            <color indexed="81"/>
            <rFont val="Tahoma"/>
            <family val="2"/>
          </rPr>
          <t>test condition in datasheet</t>
        </r>
        <r>
          <rPr>
            <sz val="9"/>
            <color indexed="81"/>
            <rFont val="Tahoma"/>
            <family val="2"/>
          </rPr>
          <t xml:space="preserve">
</t>
        </r>
      </text>
    </comment>
    <comment ref="F20" authorId="0" shapeId="0">
      <text>
        <r>
          <rPr>
            <b/>
            <sz val="9"/>
            <color indexed="81"/>
            <rFont val="Tahoma"/>
            <family val="2"/>
          </rPr>
          <t>test condition in datasheet</t>
        </r>
        <r>
          <rPr>
            <sz val="9"/>
            <color indexed="81"/>
            <rFont val="Tahoma"/>
            <family val="2"/>
          </rPr>
          <t xml:space="preserve">
</t>
        </r>
      </text>
    </comment>
  </commentList>
</comments>
</file>

<file path=xl/sharedStrings.xml><?xml version="1.0" encoding="utf-8"?>
<sst xmlns="http://schemas.openxmlformats.org/spreadsheetml/2006/main" count="130" uniqueCount="97">
  <si>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</si>
  <si>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</si>
  <si>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</si>
  <si>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</si>
  <si>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</si>
  <si>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</si>
  <si>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</si>
  <si>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</si>
  <si>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</si>
  <si>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</si>
  <si>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</si>
  <si>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</si>
  <si>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</si>
  <si>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</si>
  <si>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</si>
  <si>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</si>
  <si>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ILK</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</si>
  <si>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</si>
  <si>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</si>
  <si>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</si>
  <si>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</si>
  <si>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</si>
  <si>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</si>
  <si>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</si>
  <si>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</si>
  <si>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</si>
  <si>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</si>
  <si>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</si>
  <si>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</si>
  <si>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</si>
  <si>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</si>
  <si>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</si>
  <si>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</si>
  <si>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</si>
  <si>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VDD</t>
  </si>
  <si>
    <t>% of total power loss</t>
  </si>
  <si>
    <t>Top case temperature</t>
  </si>
  <si>
    <t>Junction to ambient thermal resistance</t>
  </si>
  <si>
    <t>Inputs</t>
  </si>
  <si>
    <t>Calculated Cells</t>
  </si>
  <si>
    <t>Driver characteristics</t>
  </si>
  <si>
    <t>kHz</t>
  </si>
  <si>
    <t>Gate driving loss</t>
  </si>
  <si>
    <t>Static</t>
  </si>
  <si>
    <t>Dynamic</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</si>
  <si>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</si>
  <si>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</si>
  <si>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</si>
  <si>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</si>
  <si>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</si>
  <si>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</si>
  <si>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Ohm</t>
  </si>
  <si>
    <t>nC</t>
  </si>
  <si>
    <t>Qg of HS external FET</t>
  </si>
  <si>
    <t>Qg of LS external FET</t>
  </si>
  <si>
    <t xml:space="preserve">Application
</t>
  </si>
  <si>
    <t>IO</t>
  </si>
  <si>
    <t>Peak source/sink current</t>
  </si>
  <si>
    <t>Left HS On &amp; Right HS Off</t>
  </si>
  <si>
    <t>Analysis of Power Dissipation &amp; Thermal Considerations in HV Gate drivers</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</si>
  <si>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</si>
  <si>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</si>
  <si>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</si>
  <si>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</si>
  <si>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</si>
  <si>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</si>
  <si>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</si>
  <si>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HS External Gate resistor (RgonH and RgoffH )</t>
  </si>
  <si>
    <t>SOIC8</t>
  </si>
  <si>
    <t>Supply voltage (Rail Voltage)</t>
  </si>
  <si>
    <t>VR</t>
  </si>
  <si>
    <t>Vf_DBOOT</t>
  </si>
  <si>
    <t>Fsw_datasheet</t>
  </si>
  <si>
    <t>CL_datasheet</t>
  </si>
  <si>
    <t>nF</t>
  </si>
  <si>
    <t>IPBS</t>
  </si>
  <si>
    <t>A</t>
  </si>
  <si>
    <t>IQBS</t>
  </si>
  <si>
    <t>VBS quiecent current</t>
  </si>
  <si>
    <t>Swithing frequency of IPCC/IPBS</t>
  </si>
  <si>
    <t>IQDD</t>
  </si>
  <si>
    <t>VDD quiecent current</t>
  </si>
  <si>
    <t>Load capacitance of  IPBS</t>
  </si>
  <si>
    <t>IPDD</t>
  </si>
  <si>
    <t>Low Side Power Switch Total gate charge  (QgL)</t>
  </si>
  <si>
    <t>Low Side Operating current @ Fsw_datasheet</t>
  </si>
  <si>
    <t>High Side Operating current  @ Fsw_datasheet</t>
  </si>
  <si>
    <t>Refer to datasheet</t>
  </si>
  <si>
    <t>FAN73711 - 600V High-side Driver</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</si>
  <si>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</si>
  <si>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</si>
  <si>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</si>
  <si>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This Excel spreadsheet helps estimating power losses. The calculations are based on the equations and process detailed in the application note AND90004/D. For more information, please refer to:</t>
  </si>
  <si>
    <t>FAN73711 Calculator</t>
  </si>
  <si>
    <t>Please note that this spreadsheet is a general tool being provided to assist designers in using the FAN73711. The output of this tool is to be used as a guide line and does not provide any measure of the success of a particular system design. For any question/comments regarding the use of this spreadsheet, please contact us at: www.onsemi.com</t>
  </si>
  <si>
    <t>Version 2.0</t>
  </si>
  <si>
    <t>Level shifter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</si>
</sst>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9"/>
      <color indexed="81"/>
      <name val="Tahoma"/>
      <family val="2"/>
    </font>
    <font>
      <b/>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9">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176" fontId="18" fillId="4" borderId="33" xfId="0" applyNumberFormat="1" applyFont="1" applyFill="1" applyBorder="1" applyAlignment="1" applyProtection="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8"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35" xfId="0" quotePrefix="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2"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3"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40"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6" xfId="0" applyFont="1" applyBorder="1" applyAlignment="1" applyProtection="1">
      <alignment horizontal="center" vertical="center"/>
    </xf>
    <xf numFmtId="0" fontId="4" fillId="0" borderId="39" xfId="0" applyFont="1" applyBorder="1" applyAlignment="1" applyProtection="1">
      <alignment horizontal="center" vertical="center"/>
    </xf>
    <xf numFmtId="0" fontId="3" fillId="0" borderId="30"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4" xfId="0" quotePrefix="1" applyFont="1" applyBorder="1" applyAlignment="1" applyProtection="1">
      <alignment horizontal="center" vertical="center"/>
    </xf>
    <xf numFmtId="0" fontId="3" fillId="0" borderId="36" xfId="0" applyFont="1" applyBorder="1" applyAlignment="1" applyProtection="1">
      <alignment horizontal="center" vertical="center"/>
    </xf>
    <xf numFmtId="0" fontId="4" fillId="9" borderId="4" xfId="0" applyFont="1" applyFill="1" applyBorder="1" applyAlignment="1" applyProtection="1">
      <alignment horizontal="center" vertical="center"/>
    </xf>
    <xf numFmtId="176" fontId="3" fillId="9" borderId="37"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xf>
    <xf numFmtId="176" fontId="6" fillId="4" borderId="43" xfId="0" applyNumberFormat="1"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3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0" borderId="36" xfId="0" applyFont="1" applyBorder="1" applyAlignment="1" applyProtection="1">
      <alignment horizontal="center" vertical="center"/>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178" fontId="3" fillId="4" borderId="32"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3" fillId="3" borderId="12"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9" borderId="36" xfId="0" applyFont="1" applyFill="1" applyBorder="1" applyAlignment="1" applyProtection="1">
      <alignment horizontal="center" vertical="center"/>
      <protection locked="0"/>
    </xf>
    <xf numFmtId="0" fontId="3" fillId="9" borderId="26"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3" borderId="23"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21" xfId="0" applyFont="1" applyBorder="1" applyAlignment="1" applyProtection="1">
      <alignment horizontal="center" vertical="center"/>
    </xf>
    <xf numFmtId="2" fontId="3" fillId="9" borderId="24" xfId="0" applyNumberFormat="1" applyFont="1" applyFill="1" applyBorder="1" applyAlignment="1" applyProtection="1">
      <alignment horizontal="center" vertical="center"/>
    </xf>
    <xf numFmtId="0" fontId="3" fillId="9" borderId="37" xfId="0" applyFont="1" applyFill="1" applyBorder="1" applyAlignment="1" applyProtection="1">
      <alignment horizontal="center" vertical="center"/>
      <protection locked="0"/>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0" fontId="3"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76" fontId="6" fillId="4" borderId="6" xfId="0" applyNumberFormat="1" applyFont="1" applyFill="1" applyBorder="1" applyAlignment="1" applyProtection="1">
      <alignment horizontal="center" vertical="center"/>
    </xf>
  </cellXfs>
  <cellStyles count="4">
    <cellStyle name="Normal 2" xfId="2"/>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C0D-4B2B-8F86-944D591570F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C0D-4B2B-8F86-944D591570F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C0D-4B2B-8F86-944D591570F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C0D-4B2B-8F86-944D591570F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C0D-4B2B-8F86-944D591570F6}"/>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8C0D-4B2B-8F86-944D591570F6}"/>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C0D-4B2B-8F86-944D591570F6}"/>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C0D-4B2B-8F86-944D591570F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'FAN73711'!$E$26:$E$29</c:f>
              <c:strCache>
                <c:ptCount val="4"/>
                <c:pt idx="0">
                  <c:v>Leakage loss</c:v>
                </c:pt>
                <c:pt idx="1">
                  <c:v>Level shift loss</c:v>
                </c:pt>
                <c:pt idx="2">
                  <c:v>Operating current loss</c:v>
                </c:pt>
                <c:pt idx="3">
                  <c:v>Gate driving loss</c:v>
                </c:pt>
              </c:strCache>
            </c:strRef>
          </c:cat>
          <c:val>
            <c:numRef>
              <c:f>'FAN73711'!$F$26:$F$29</c:f>
              <c:numCache>
                <c:formatCode>0.0_ </c:formatCode>
                <c:ptCount val="4"/>
                <c:pt idx="0">
                  <c:v>4.1900000000000004</c:v>
                </c:pt>
                <c:pt idx="1">
                  <c:v>62.85</c:v>
                </c:pt>
                <c:pt idx="2">
                  <c:v>10.510699999999996</c:v>
                </c:pt>
                <c:pt idx="3">
                  <c:v>100</c:v>
                </c:pt>
              </c:numCache>
            </c:numRef>
          </c:val>
          <c:extLst>
            <c:ext xmlns:c16="http://schemas.microsoft.com/office/drawing/2014/chart" uri="{C3380CC4-5D6E-409C-BE32-E72D297353CC}">
              <c16:uniqueId val="{0000000A-8C0D-4B2B-8F86-944D591570F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21</xdr:row>
      <xdr:rowOff>0</xdr:rowOff>
    </xdr:to>
    <xdr:graphicFrame macro="">
      <xdr:nvGraphicFramePr>
        <xdr:cNvPr id="2" name="차트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381000</xdr:colOff>
          <xdr:row>2</xdr:row>
          <xdr:rowOff>152400</xdr:rowOff>
        </xdr:from>
        <xdr:to>
          <xdr:col>16</xdr:col>
          <xdr:colOff>438150</xdr:colOff>
          <xdr:row>16</xdr:row>
          <xdr:rowOff>133350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10</xdr:col>
      <xdr:colOff>355273</xdr:colOff>
      <xdr:row>21</xdr:row>
      <xdr:rowOff>113251</xdr:rowOff>
    </xdr:from>
    <xdr:to>
      <xdr:col>18</xdr:col>
      <xdr:colOff>3827816</xdr:colOff>
      <xdr:row>23</xdr:row>
      <xdr:rowOff>3978</xdr:rowOff>
    </xdr:to>
    <xdr:pic>
      <xdr:nvPicPr>
        <xdr:cNvPr id="3" name="그림 2"/>
        <xdr:cNvPicPr>
          <a:picLocks noChangeAspect="1"/>
        </xdr:cNvPicPr>
      </xdr:nvPicPr>
      <xdr:blipFill>
        <a:blip xmlns:r="http://schemas.openxmlformats.org/officeDocument/2006/relationships" r:embed="rId2"/>
        <a:stretch>
          <a:fillRect/>
        </a:stretch>
      </xdr:blipFill>
      <xdr:spPr>
        <a:xfrm>
          <a:off x="11646728" y="4241906"/>
          <a:ext cx="9236033" cy="385037"/>
        </a:xfrm>
        <a:prstGeom prst="rect">
          <a:avLst/>
        </a:prstGeom>
      </xdr:spPr>
    </xdr:pic>
    <xdr:clientData/>
  </xdr:twoCellAnchor>
  <xdr:twoCellAnchor editAs="oneCell">
    <xdr:from>
      <xdr:col>10</xdr:col>
      <xdr:colOff>376052</xdr:colOff>
      <xdr:row>23</xdr:row>
      <xdr:rowOff>142505</xdr:rowOff>
    </xdr:from>
    <xdr:to>
      <xdr:col>18</xdr:col>
      <xdr:colOff>648195</xdr:colOff>
      <xdr:row>27</xdr:row>
      <xdr:rowOff>4839</xdr:rowOff>
    </xdr:to>
    <xdr:pic>
      <xdr:nvPicPr>
        <xdr:cNvPr id="4" name="그림 3"/>
        <xdr:cNvPicPr>
          <a:picLocks noChangeAspect="1"/>
        </xdr:cNvPicPr>
      </xdr:nvPicPr>
      <xdr:blipFill>
        <a:blip xmlns:r="http://schemas.openxmlformats.org/officeDocument/2006/relationships" r:embed="rId3"/>
        <a:stretch>
          <a:fillRect/>
        </a:stretch>
      </xdr:blipFill>
      <xdr:spPr>
        <a:xfrm>
          <a:off x="11667507" y="4769923"/>
          <a:ext cx="6035633" cy="693607"/>
        </a:xfrm>
        <a:prstGeom prst="rect">
          <a:avLst/>
        </a:prstGeom>
      </xdr:spPr>
    </xdr:pic>
    <xdr:clientData/>
  </xdr:twoCellAnchor>
  <xdr:oneCellAnchor>
    <xdr:from>
      <xdr:col>10</xdr:col>
      <xdr:colOff>275359</xdr:colOff>
      <xdr:row>34</xdr:row>
      <xdr:rowOff>116031</xdr:rowOff>
    </xdr:from>
    <xdr:ext cx="10113819" cy="2095958"/>
    <xdr:sp macro="" textlink="">
      <xdr:nvSpPr>
        <xdr:cNvPr id="14" name="TextBox 13"/>
        <xdr:cNvSpPr txBox="1"/>
      </xdr:nvSpPr>
      <xdr:spPr>
        <a:xfrm>
          <a:off x="11566814" y="6987886"/>
          <a:ext cx="10113819" cy="2095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chemeClr val="tx1"/>
              </a:solidFill>
              <a:effectLst/>
              <a:latin typeface="+mn-lt"/>
              <a:ea typeface="+mn-ea"/>
              <a:cs typeface="+mn-cs"/>
            </a:rPr>
            <a:t>If the datasheet doesn’t provide I</a:t>
          </a:r>
          <a:r>
            <a:rPr lang="en-US" sz="1600" baseline="-25000">
              <a:solidFill>
                <a:schemeClr val="tx1"/>
              </a:solidFill>
              <a:effectLst/>
              <a:latin typeface="+mn-lt"/>
              <a:ea typeface="+mn-ea"/>
              <a:cs typeface="+mn-cs"/>
            </a:rPr>
            <a:t>DD</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BS</a:t>
          </a:r>
          <a:r>
            <a:rPr lang="en-US" sz="1600">
              <a:solidFill>
                <a:schemeClr val="tx1"/>
              </a:solidFill>
              <a:effectLst/>
              <a:latin typeface="+mn-lt"/>
              <a:ea typeface="+mn-ea"/>
              <a:cs typeface="+mn-cs"/>
            </a:rPr>
            <a:t> curve versus switching frequency, the following method is recommended to calculate I</a:t>
          </a:r>
          <a:r>
            <a:rPr lang="en-US" sz="1600" baseline="-25000">
              <a:solidFill>
                <a:schemeClr val="tx1"/>
              </a:solidFill>
              <a:effectLst/>
              <a:latin typeface="+mn-lt"/>
              <a:ea typeface="+mn-ea"/>
              <a:cs typeface="+mn-cs"/>
            </a:rPr>
            <a:t>DD</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BS</a:t>
          </a:r>
          <a:r>
            <a:rPr lang="en-US" sz="1600">
              <a:solidFill>
                <a:schemeClr val="tx1"/>
              </a:solidFill>
              <a:effectLst/>
              <a:latin typeface="+mn-lt"/>
              <a:ea typeface="+mn-ea"/>
              <a:cs typeface="+mn-cs"/>
            </a:rPr>
            <a:t> for given operating conditions. </a:t>
          </a:r>
        </a:p>
        <a:p>
          <a:r>
            <a:rPr lang="en-US" sz="1600">
              <a:solidFill>
                <a:schemeClr val="tx1"/>
              </a:solidFill>
              <a:effectLst/>
              <a:latin typeface="+mn-lt"/>
              <a:ea typeface="+mn-ea"/>
              <a:cs typeface="+mn-cs"/>
            </a:rPr>
            <a:t>   </a:t>
          </a:r>
        </a:p>
        <a:p>
          <a:r>
            <a:rPr lang="en-US" sz="1600">
              <a:solidFill>
                <a:srgbClr val="FF0000"/>
              </a:solidFill>
              <a:effectLst/>
              <a:latin typeface="+mn-lt"/>
              <a:ea typeface="+mn-ea"/>
              <a:cs typeface="+mn-cs"/>
            </a:rPr>
            <a:t>I</a:t>
          </a:r>
          <a:r>
            <a:rPr lang="en-US" sz="1600" baseline="-25000">
              <a:solidFill>
                <a:srgbClr val="FF0000"/>
              </a:solidFill>
              <a:effectLst/>
              <a:latin typeface="+mn-lt"/>
              <a:ea typeface="+mn-ea"/>
              <a:cs typeface="+mn-cs"/>
            </a:rPr>
            <a:t>DD</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PDD</a:t>
          </a:r>
          <a:r>
            <a:rPr lang="en-US" sz="1600">
              <a:solidFill>
                <a:srgbClr val="FF0000"/>
              </a:solidFill>
              <a:effectLst/>
              <a:latin typeface="+mn-lt"/>
              <a:ea typeface="+mn-ea"/>
              <a:cs typeface="+mn-cs"/>
            </a:rPr>
            <a:t>- (C</a:t>
          </a:r>
          <a:r>
            <a:rPr lang="en-US" sz="1600" baseline="-25000">
              <a:solidFill>
                <a:srgbClr val="FF0000"/>
              </a:solidFill>
              <a:effectLst/>
              <a:latin typeface="+mn-lt"/>
              <a:ea typeface="+mn-ea"/>
              <a:cs typeface="+mn-cs"/>
            </a:rPr>
            <a:t>LOAD</a:t>
          </a:r>
          <a:r>
            <a:rPr lang="en-US" sz="1600">
              <a:solidFill>
                <a:srgbClr val="FF0000"/>
              </a:solidFill>
              <a:effectLst/>
              <a:latin typeface="+mn-lt"/>
              <a:ea typeface="+mn-ea"/>
              <a:cs typeface="+mn-cs"/>
            </a:rPr>
            <a:t> x V</a:t>
          </a:r>
          <a:r>
            <a:rPr lang="en-US" sz="1600" baseline="-25000">
              <a:solidFill>
                <a:srgbClr val="FF0000"/>
              </a:solidFill>
              <a:effectLst/>
              <a:latin typeface="+mn-lt"/>
              <a:ea typeface="+mn-ea"/>
              <a:cs typeface="+mn-cs"/>
            </a:rPr>
            <a:t>DD</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-I</a:t>
          </a:r>
          <a:r>
            <a:rPr lang="en-US" sz="1600" baseline="-25000">
              <a:solidFill>
                <a:srgbClr val="FF0000"/>
              </a:solidFill>
              <a:effectLst/>
              <a:latin typeface="+mn-lt"/>
              <a:ea typeface="+mn-ea"/>
              <a:cs typeface="+mn-cs"/>
            </a:rPr>
            <a:t>QDD</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a:t>
          </a:r>
          <a:r>
            <a:rPr lang="en-US" sz="1600">
              <a:solidFill>
                <a:srgbClr val="FF0000"/>
              </a:solidFill>
              <a:effectLst/>
              <a:latin typeface="+mn-lt"/>
              <a:ea typeface="+mn-ea"/>
              <a:cs typeface="+mn-cs"/>
            </a:rPr>
            <a:t> /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QDD </a:t>
          </a:r>
          <a:r>
            <a:rPr lang="en-US" sz="1600">
              <a:solidFill>
                <a:srgbClr val="FF0000"/>
              </a:solidFill>
              <a:effectLst/>
              <a:latin typeface="+mn-lt"/>
              <a:ea typeface="+mn-ea"/>
              <a:cs typeface="+mn-cs"/>
            </a:rPr>
            <a:t>  </a:t>
          </a:r>
          <a:r>
            <a:rPr lang="en-US" sz="1600">
              <a:solidFill>
                <a:schemeClr val="tx1"/>
              </a:solidFill>
              <a:effectLst/>
              <a:latin typeface="+mn-lt"/>
              <a:ea typeface="+mn-ea"/>
              <a:cs typeface="+mn-cs"/>
            </a:rPr>
            <a:t>                                                   (eq. 1)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I</a:t>
          </a:r>
          <a:r>
            <a:rPr kumimoji="0" lang="en-US" sz="1600" b="0" i="0" u="none" strike="noStrike" kern="0" cap="none" spc="0" normalizeH="0" baseline="-25000" noProof="0">
              <a:ln>
                <a:noFill/>
              </a:ln>
              <a:solidFill>
                <a:srgbClr val="FF0000"/>
              </a:solidFill>
              <a:effectLst/>
              <a:uLnTx/>
              <a:uFillTx/>
              <a:latin typeface="+mn-lt"/>
              <a:ea typeface="+mn-ea"/>
              <a:cs typeface="+mn-cs"/>
            </a:rPr>
            <a:t>BS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PBS</a:t>
          </a:r>
          <a:r>
            <a:rPr kumimoji="0" lang="en-US" sz="1600" b="0" i="0" u="none" strike="noStrike" kern="0" cap="none" spc="0" normalizeH="0" baseline="0" noProof="0">
              <a:ln>
                <a:noFill/>
              </a:ln>
              <a:solidFill>
                <a:srgbClr val="FF0000"/>
              </a:solidFill>
              <a:effectLst/>
              <a:uLnTx/>
              <a:uFillTx/>
              <a:latin typeface="+mn-lt"/>
              <a:ea typeface="+mn-ea"/>
              <a:cs typeface="+mn-cs"/>
            </a:rPr>
            <a:t>- (C</a:t>
          </a:r>
          <a:r>
            <a:rPr kumimoji="0" lang="en-US" sz="1600" b="0" i="0" u="none" strike="noStrike" kern="0" cap="none" spc="0" normalizeH="0" baseline="-25000" noProof="0">
              <a:ln>
                <a:noFill/>
              </a:ln>
              <a:solidFill>
                <a:srgbClr val="FF0000"/>
              </a:solidFill>
              <a:effectLst/>
              <a:uLnTx/>
              <a:uFillTx/>
              <a:latin typeface="+mn-lt"/>
              <a:ea typeface="+mn-ea"/>
              <a:cs typeface="+mn-cs"/>
            </a:rPr>
            <a:t>LOAD</a:t>
          </a:r>
          <a:r>
            <a:rPr kumimoji="0" lang="en-US" sz="1600" b="0" i="0" u="none" strike="noStrike" kern="0" cap="none" spc="0" normalizeH="0" baseline="0" noProof="0">
              <a:ln>
                <a:noFill/>
              </a:ln>
              <a:solidFill>
                <a:srgbClr val="FF0000"/>
              </a:solidFill>
              <a:effectLst/>
              <a:uLnTx/>
              <a:uFillTx/>
              <a:latin typeface="+mn-lt"/>
              <a:ea typeface="+mn-ea"/>
              <a:cs typeface="+mn-cs"/>
            </a:rPr>
            <a:t> x (V</a:t>
          </a:r>
          <a:r>
            <a:rPr kumimoji="0" lang="en-US" sz="1600" b="0" i="0" u="none" strike="noStrike" kern="0" cap="none" spc="0" normalizeH="0" baseline="-25000" noProof="0">
              <a:ln>
                <a:noFill/>
              </a:ln>
              <a:solidFill>
                <a:srgbClr val="FF0000"/>
              </a:solidFill>
              <a:effectLst/>
              <a:uLnTx/>
              <a:uFillTx/>
              <a:latin typeface="+mn-lt"/>
              <a:ea typeface="+mn-ea"/>
              <a:cs typeface="+mn-cs"/>
            </a:rPr>
            <a:t>DD</a:t>
          </a:r>
          <a:r>
            <a:rPr kumimoji="0" lang="en-US" sz="1600" b="0" i="0" u="none" strike="noStrike" kern="0" cap="none" spc="0" normalizeH="0" baseline="0" noProof="0">
              <a:ln>
                <a:noFill/>
              </a:ln>
              <a:solidFill>
                <a:srgbClr val="FF0000"/>
              </a:solidFill>
              <a:effectLst/>
              <a:uLnTx/>
              <a:uFillTx/>
              <a:latin typeface="+mn-lt"/>
              <a:ea typeface="+mn-ea"/>
              <a:cs typeface="+mn-cs"/>
            </a:rPr>
            <a:t> - V</a:t>
          </a:r>
          <a:r>
            <a:rPr kumimoji="0" lang="en-US" sz="1600" b="0" i="0" u="none" strike="noStrike" kern="0" cap="none" spc="0" normalizeH="0" baseline="-25000" noProof="0">
              <a:ln>
                <a:noFill/>
              </a:ln>
              <a:solidFill>
                <a:srgbClr val="FF0000"/>
              </a:solidFill>
              <a:effectLst/>
              <a:uLnTx/>
              <a:uFillTx/>
              <a:latin typeface="+mn-lt"/>
              <a:ea typeface="+mn-ea"/>
              <a:cs typeface="+mn-cs"/>
            </a:rPr>
            <a:t>F_DBOOT</a:t>
          </a:r>
          <a:r>
            <a:rPr kumimoji="0" lang="en-US" sz="1600" b="0" i="0" u="none" strike="noStrike" kern="0" cap="none" spc="0" normalizeH="0" baseline="0" noProof="0">
              <a:ln>
                <a:noFill/>
              </a:ln>
              <a:solidFill>
                <a:srgbClr val="FF0000"/>
              </a:solidFill>
              <a:effectLst/>
              <a:uLnTx/>
              <a:uFillTx/>
              <a:latin typeface="+mn-lt"/>
              <a:ea typeface="+mn-ea"/>
              <a:cs typeface="+mn-cs"/>
            </a:rPr>
            <a:t>)x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-I</a:t>
          </a:r>
          <a:r>
            <a:rPr kumimoji="0" lang="en-US" sz="1600" b="0" i="0" u="none" strike="noStrike" kern="0" cap="none" spc="0" normalizeH="0" baseline="-25000" noProof="0">
              <a:ln>
                <a:noFill/>
              </a:ln>
              <a:solidFill>
                <a:srgbClr val="FF0000"/>
              </a:solidFill>
              <a:effectLst/>
              <a:uLnTx/>
              <a:uFillTx/>
              <a:latin typeface="+mn-lt"/>
              <a:ea typeface="+mn-ea"/>
              <a:cs typeface="+mn-cs"/>
            </a:rPr>
            <a:t>QBS</a:t>
          </a:r>
          <a:r>
            <a:rPr kumimoji="0" lang="en-US" sz="1600" b="0" i="0" u="none" strike="noStrike" kern="0" cap="none" spc="0" normalizeH="0" baseline="0" noProof="0">
              <a:ln>
                <a:noFill/>
              </a:ln>
              <a:solidFill>
                <a:srgbClr val="FF0000"/>
              </a:solidFill>
              <a:effectLst/>
              <a:uLnTx/>
              <a:uFillTx/>
              <a:latin typeface="+mn-lt"/>
              <a:ea typeface="+mn-ea"/>
              <a:cs typeface="+mn-cs"/>
            </a:rPr>
            <a:t>) x (F</a:t>
          </a:r>
          <a:r>
            <a:rPr kumimoji="0" lang="en-US" sz="1600" b="0" i="0" u="none" strike="noStrike" kern="0" cap="none" spc="0" normalizeH="0" baseline="-25000" noProof="0">
              <a:ln>
                <a:noFill/>
              </a:ln>
              <a:solidFill>
                <a:srgbClr val="FF0000"/>
              </a:solidFill>
              <a:effectLst/>
              <a:uLnTx/>
              <a:uFillTx/>
              <a:latin typeface="+mn-lt"/>
              <a:ea typeface="+mn-ea"/>
              <a:cs typeface="+mn-cs"/>
            </a:rPr>
            <a:t>SW</a:t>
          </a:r>
          <a:r>
            <a:rPr kumimoji="0" lang="en-US" sz="1600" b="0" i="0" u="none" strike="noStrike" kern="0" cap="none" spc="0" normalizeH="0" baseline="0" noProof="0">
              <a:ln>
                <a:noFill/>
              </a:ln>
              <a:solidFill>
                <a:srgbClr val="FF0000"/>
              </a:solidFill>
              <a:effectLst/>
              <a:uLnTx/>
              <a:uFillTx/>
              <a:latin typeface="+mn-lt"/>
              <a:ea typeface="+mn-ea"/>
              <a:cs typeface="+mn-cs"/>
            </a:rPr>
            <a:t> /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QBS</a:t>
          </a:r>
          <a:r>
            <a:rPr kumimoji="0" lang="en-US" sz="1600" b="0" i="0" u="none" strike="noStrike" kern="0" cap="none" spc="0" normalizeH="0" baseline="0" noProof="0">
              <a:ln>
                <a:noFill/>
              </a:ln>
              <a:solidFill>
                <a:srgbClr val="FF0000"/>
              </a:solidFill>
              <a:effectLst/>
              <a:uLnTx/>
              <a:uFillTx/>
              <a:latin typeface="+mn-lt"/>
              <a:ea typeface="+mn-ea"/>
              <a:cs typeface="+mn-cs"/>
            </a:rPr>
            <a:t>  </a:t>
          </a:r>
          <a:r>
            <a:rPr kumimoji="0" lang="en-US" sz="1600" b="0" i="0" u="none" strike="noStrike" kern="0" cap="none" spc="0" normalizeH="0" baseline="0" noProof="0">
              <a:ln>
                <a:noFill/>
              </a:ln>
              <a:solidFill>
                <a:prstClr val="black"/>
              </a:solidFill>
              <a:effectLst/>
              <a:uLnTx/>
              <a:uFillTx/>
              <a:latin typeface="+mn-lt"/>
              <a:ea typeface="+mn-ea"/>
              <a:cs typeface="+mn-cs"/>
            </a:rPr>
            <a:t>                                    (eq. 2) </a:t>
          </a:r>
        </a:p>
        <a:p>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C</a:t>
          </a:r>
          <a:r>
            <a:rPr lang="en-US" sz="1600" baseline="-25000">
              <a:solidFill>
                <a:schemeClr val="tx1"/>
              </a:solidFill>
              <a:effectLst/>
              <a:latin typeface="+mn-lt"/>
              <a:ea typeface="+mn-ea"/>
              <a:cs typeface="+mn-cs"/>
            </a:rPr>
            <a:t>LOAD </a:t>
          </a:r>
          <a:r>
            <a:rPr lang="en-US" sz="1600">
              <a:solidFill>
                <a:schemeClr val="tx1"/>
              </a:solidFill>
              <a:effectLst/>
              <a:latin typeface="+mn-lt"/>
              <a:ea typeface="+mn-ea"/>
              <a:cs typeface="+mn-cs"/>
            </a:rPr>
            <a:t>is specified capacitance of load in the datasheet.</a:t>
          </a:r>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tx1"/>
              </a:solidFill>
              <a:effectLst/>
              <a:latin typeface="+mn-lt"/>
              <a:ea typeface="+mn-ea"/>
              <a:cs typeface="+mn-cs"/>
            </a:rPr>
            <a:t>F</a:t>
          </a:r>
          <a:r>
            <a:rPr lang="en-US" sz="1600" baseline="-25000">
              <a:solidFill>
                <a:schemeClr val="tx1"/>
              </a:solidFill>
              <a:effectLst/>
              <a:latin typeface="+mn-lt"/>
              <a:ea typeface="+mn-ea"/>
              <a:cs typeface="+mn-cs"/>
            </a:rPr>
            <a:t>SW</a:t>
          </a:r>
          <a:r>
            <a:rPr lang="en-US" sz="1600">
              <a:solidFill>
                <a:schemeClr val="tx1"/>
              </a:solidFill>
              <a:effectLst/>
              <a:latin typeface="+mn-lt"/>
              <a:ea typeface="+mn-ea"/>
              <a:cs typeface="+mn-cs"/>
            </a:rPr>
            <a:t> is target frequency and F</a:t>
          </a:r>
          <a:r>
            <a:rPr lang="en-US" sz="1600" baseline="-25000">
              <a:solidFill>
                <a:schemeClr val="tx1"/>
              </a:solidFill>
              <a:effectLst/>
              <a:latin typeface="+mn-lt"/>
              <a:ea typeface="+mn-ea"/>
              <a:cs typeface="+mn-cs"/>
            </a:rPr>
            <a:t>SW_DS</a:t>
          </a:r>
          <a:r>
            <a:rPr lang="en-US" sz="1600">
              <a:solidFill>
                <a:schemeClr val="tx1"/>
              </a:solidFill>
              <a:effectLst/>
              <a:latin typeface="+mn-lt"/>
              <a:ea typeface="+mn-ea"/>
              <a:cs typeface="+mn-cs"/>
            </a:rPr>
            <a:t> is specified frequency in the datasheet. </a:t>
          </a:r>
          <a:endParaRPr lang="en-US" sz="1600">
            <a:effectLst/>
          </a:endParaRPr>
        </a:p>
      </xdr:txBody>
    </xdr:sp>
    <xdr:clientData/>
  </xdr:oneCellAnchor>
  <xdr:twoCellAnchor editAs="oneCell">
    <xdr:from>
      <xdr:col>10</xdr:col>
      <xdr:colOff>374073</xdr:colOff>
      <xdr:row>27</xdr:row>
      <xdr:rowOff>41564</xdr:rowOff>
    </xdr:from>
    <xdr:to>
      <xdr:col>18</xdr:col>
      <xdr:colOff>3286773</xdr:colOff>
      <xdr:row>30</xdr:row>
      <xdr:rowOff>45819</xdr:rowOff>
    </xdr:to>
    <xdr:pic>
      <xdr:nvPicPr>
        <xdr:cNvPr id="5" name="그림 4"/>
        <xdr:cNvPicPr>
          <a:picLocks noChangeAspect="1"/>
        </xdr:cNvPicPr>
      </xdr:nvPicPr>
      <xdr:blipFill>
        <a:blip xmlns:r="http://schemas.openxmlformats.org/officeDocument/2006/relationships" r:embed="rId4"/>
        <a:stretch>
          <a:fillRect/>
        </a:stretch>
      </xdr:blipFill>
      <xdr:spPr>
        <a:xfrm>
          <a:off x="11665528" y="5500255"/>
          <a:ext cx="8676190" cy="600000"/>
        </a:xfrm>
        <a:prstGeom prst="rect">
          <a:avLst/>
        </a:prstGeom>
      </xdr:spPr>
    </xdr:pic>
    <xdr:clientData/>
  </xdr:twoCellAnchor>
  <xdr:twoCellAnchor editAs="oneCell">
    <xdr:from>
      <xdr:col>10</xdr:col>
      <xdr:colOff>332510</xdr:colOff>
      <xdr:row>30</xdr:row>
      <xdr:rowOff>83128</xdr:rowOff>
    </xdr:from>
    <xdr:to>
      <xdr:col>18</xdr:col>
      <xdr:colOff>3235687</xdr:colOff>
      <xdr:row>34</xdr:row>
      <xdr:rowOff>27614</xdr:rowOff>
    </xdr:to>
    <xdr:pic>
      <xdr:nvPicPr>
        <xdr:cNvPr id="6" name="그림 5"/>
        <xdr:cNvPicPr>
          <a:picLocks noChangeAspect="1"/>
        </xdr:cNvPicPr>
      </xdr:nvPicPr>
      <xdr:blipFill>
        <a:blip xmlns:r="http://schemas.openxmlformats.org/officeDocument/2006/relationships" r:embed="rId5"/>
        <a:stretch>
          <a:fillRect/>
        </a:stretch>
      </xdr:blipFill>
      <xdr:spPr>
        <a:xfrm>
          <a:off x="11623965" y="6137564"/>
          <a:ext cx="8666667" cy="76190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28"/>
  <sheetViews>
    <sheetView tabSelected="1" zoomScale="70" zoomScaleNormal="70" workbookViewId="0">
      <selection activeCell="B17" sqref="B17:T17"/>
    </sheetView>
  </sheetViews>
  <sheetFormatPr defaultColWidth="9.25" defaultRowHeight="16.5" x14ac:dyDescent="0.3"/>
  <cols>
    <col min="1" max="1" width="2.25" style="1" customWidth="1"/>
    <col min="2" max="16384" width="9.25" style="1"/>
  </cols>
  <sheetData>
    <row r="1" spans="2:20" ht="17.25" thickBot="1" x14ac:dyDescent="0.35"/>
    <row r="2" spans="2:20" x14ac:dyDescent="0.3">
      <c r="B2" s="3"/>
      <c r="C2" s="4"/>
      <c r="D2" s="4"/>
      <c r="E2" s="4"/>
      <c r="F2" s="4"/>
      <c r="G2" s="4"/>
      <c r="H2" s="4"/>
      <c r="I2" s="4"/>
      <c r="J2" s="4"/>
      <c r="K2" s="4"/>
      <c r="L2" s="4"/>
      <c r="M2" s="4"/>
      <c r="N2" s="4"/>
      <c r="O2" s="4"/>
      <c r="P2" s="4"/>
      <c r="Q2" s="84" t="s">
        <v>95</v>
      </c>
      <c r="R2" s="84"/>
      <c r="S2" s="85">
        <v>44323</v>
      </c>
      <c r="T2" s="86"/>
    </row>
    <row r="3" spans="2:20" ht="79.5" customHeight="1" x14ac:dyDescent="0.3">
      <c r="B3" s="87" t="s">
        <v>93</v>
      </c>
      <c r="C3" s="88"/>
      <c r="D3" s="88"/>
      <c r="E3" s="88"/>
      <c r="F3" s="88"/>
      <c r="G3" s="88"/>
      <c r="H3" s="88"/>
      <c r="I3" s="88"/>
      <c r="J3" s="88"/>
      <c r="K3" s="88"/>
      <c r="L3" s="88"/>
      <c r="M3" s="88"/>
      <c r="N3" s="88"/>
      <c r="O3" s="88"/>
      <c r="P3" s="88"/>
      <c r="Q3" s="88"/>
      <c r="R3" s="88"/>
      <c r="S3" s="88"/>
      <c r="T3" s="89"/>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90" t="s">
        <v>49</v>
      </c>
      <c r="C6" s="91"/>
      <c r="D6" s="91"/>
      <c r="E6" s="91"/>
      <c r="F6" s="91"/>
      <c r="G6" s="91"/>
      <c r="H6" s="91"/>
      <c r="I6" s="91"/>
      <c r="J6" s="91"/>
      <c r="K6" s="91"/>
      <c r="L6" s="91"/>
      <c r="M6" s="91"/>
      <c r="N6" s="91"/>
      <c r="O6" s="91"/>
      <c r="P6" s="91"/>
      <c r="Q6" s="91"/>
      <c r="R6" s="91"/>
      <c r="S6" s="91"/>
      <c r="T6" s="92"/>
    </row>
    <row r="7" spans="2:20" x14ac:dyDescent="0.3">
      <c r="B7" s="90"/>
      <c r="C7" s="91"/>
      <c r="D7" s="91"/>
      <c r="E7" s="91"/>
      <c r="F7" s="91"/>
      <c r="G7" s="91"/>
      <c r="H7" s="91"/>
      <c r="I7" s="91"/>
      <c r="J7" s="91"/>
      <c r="K7" s="91"/>
      <c r="L7" s="91"/>
      <c r="M7" s="91"/>
      <c r="N7" s="91"/>
      <c r="O7" s="91"/>
      <c r="P7" s="91"/>
      <c r="Q7" s="91"/>
      <c r="R7" s="91"/>
      <c r="S7" s="91"/>
      <c r="T7" s="92"/>
    </row>
    <row r="8" spans="2:20" x14ac:dyDescent="0.3">
      <c r="B8" s="90"/>
      <c r="C8" s="91"/>
      <c r="D8" s="91"/>
      <c r="E8" s="91"/>
      <c r="F8" s="91"/>
      <c r="G8" s="91"/>
      <c r="H8" s="91"/>
      <c r="I8" s="91"/>
      <c r="J8" s="91"/>
      <c r="K8" s="91"/>
      <c r="L8" s="91"/>
      <c r="M8" s="91"/>
      <c r="N8" s="91"/>
      <c r="O8" s="91"/>
      <c r="P8" s="91"/>
      <c r="Q8" s="91"/>
      <c r="R8" s="91"/>
      <c r="S8" s="91"/>
      <c r="T8" s="92"/>
    </row>
    <row r="9" spans="2:20" x14ac:dyDescent="0.3">
      <c r="B9" s="90"/>
      <c r="C9" s="91"/>
      <c r="D9" s="91"/>
      <c r="E9" s="91"/>
      <c r="F9" s="91"/>
      <c r="G9" s="91"/>
      <c r="H9" s="91"/>
      <c r="I9" s="91"/>
      <c r="J9" s="91"/>
      <c r="K9" s="91"/>
      <c r="L9" s="91"/>
      <c r="M9" s="91"/>
      <c r="N9" s="91"/>
      <c r="O9" s="91"/>
      <c r="P9" s="91"/>
      <c r="Q9" s="91"/>
      <c r="R9" s="91"/>
      <c r="S9" s="91"/>
      <c r="T9" s="92"/>
    </row>
    <row r="10" spans="2:20" x14ac:dyDescent="0.3">
      <c r="B10" s="90"/>
      <c r="C10" s="91"/>
      <c r="D10" s="91"/>
      <c r="E10" s="91"/>
      <c r="F10" s="91"/>
      <c r="G10" s="91"/>
      <c r="H10" s="91"/>
      <c r="I10" s="91"/>
      <c r="J10" s="91"/>
      <c r="K10" s="91"/>
      <c r="L10" s="91"/>
      <c r="M10" s="91"/>
      <c r="N10" s="91"/>
      <c r="O10" s="91"/>
      <c r="P10" s="91"/>
      <c r="Q10" s="91"/>
      <c r="R10" s="91"/>
      <c r="S10" s="91"/>
      <c r="T10" s="92"/>
    </row>
    <row r="11" spans="2:20" x14ac:dyDescent="0.3">
      <c r="B11" s="90"/>
      <c r="C11" s="91"/>
      <c r="D11" s="91"/>
      <c r="E11" s="91"/>
      <c r="F11" s="91"/>
      <c r="G11" s="91"/>
      <c r="H11" s="91"/>
      <c r="I11" s="91"/>
      <c r="J11" s="91"/>
      <c r="K11" s="91"/>
      <c r="L11" s="91"/>
      <c r="M11" s="91"/>
      <c r="N11" s="91"/>
      <c r="O11" s="91"/>
      <c r="P11" s="91"/>
      <c r="Q11" s="91"/>
      <c r="R11" s="91"/>
      <c r="S11" s="91"/>
      <c r="T11" s="92"/>
    </row>
    <row r="12" spans="2:20" ht="26.25" x14ac:dyDescent="0.3">
      <c r="B12" s="15"/>
      <c r="C12" s="16"/>
      <c r="D12" s="16"/>
      <c r="E12" s="16"/>
      <c r="F12" s="16"/>
      <c r="G12" s="16"/>
      <c r="H12" s="16"/>
      <c r="I12" s="16"/>
      <c r="J12" s="16"/>
      <c r="K12" s="16"/>
      <c r="L12" s="16"/>
      <c r="M12" s="16"/>
      <c r="N12" s="16"/>
      <c r="O12" s="16"/>
      <c r="P12" s="16"/>
      <c r="Q12" s="16"/>
      <c r="R12" s="16"/>
      <c r="S12" s="16"/>
      <c r="T12" s="17"/>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93" t="s">
        <v>92</v>
      </c>
      <c r="C14" s="94"/>
      <c r="D14" s="94"/>
      <c r="E14" s="94"/>
      <c r="F14" s="94"/>
      <c r="G14" s="94"/>
      <c r="H14" s="94"/>
      <c r="I14" s="94"/>
      <c r="J14" s="94"/>
      <c r="K14" s="94"/>
      <c r="L14" s="94"/>
      <c r="M14" s="94"/>
      <c r="N14" s="94"/>
      <c r="O14" s="94"/>
      <c r="P14" s="94"/>
      <c r="Q14" s="94"/>
      <c r="R14" s="94"/>
      <c r="S14" s="94"/>
      <c r="T14" s="95"/>
    </row>
    <row r="15" spans="2:20" x14ac:dyDescent="0.3">
      <c r="B15" s="93"/>
      <c r="C15" s="94"/>
      <c r="D15" s="94"/>
      <c r="E15" s="94"/>
      <c r="F15" s="94"/>
      <c r="G15" s="94"/>
      <c r="H15" s="94"/>
      <c r="I15" s="94"/>
      <c r="J15" s="94"/>
      <c r="K15" s="94"/>
      <c r="L15" s="94"/>
      <c r="M15" s="94"/>
      <c r="N15" s="94"/>
      <c r="O15" s="94"/>
      <c r="P15" s="94"/>
      <c r="Q15" s="94"/>
      <c r="R15" s="94"/>
      <c r="S15" s="94"/>
      <c r="T15" s="95"/>
    </row>
    <row r="16" spans="2:20" x14ac:dyDescent="0.3">
      <c r="B16" s="93"/>
      <c r="C16" s="94"/>
      <c r="D16" s="94"/>
      <c r="E16" s="94"/>
      <c r="F16" s="94"/>
      <c r="G16" s="94"/>
      <c r="H16" s="94"/>
      <c r="I16" s="94"/>
      <c r="J16" s="94"/>
      <c r="K16" s="94"/>
      <c r="L16" s="94"/>
      <c r="M16" s="94"/>
      <c r="N16" s="94"/>
      <c r="O16" s="94"/>
      <c r="P16" s="94"/>
      <c r="Q16" s="94"/>
      <c r="R16" s="94"/>
      <c r="S16" s="94"/>
      <c r="T16" s="95"/>
    </row>
    <row r="17" spans="2:20" s="2" customFormat="1" ht="23.25" customHeight="1" x14ac:dyDescent="0.3">
      <c r="B17" s="96" t="s">
        <v>59</v>
      </c>
      <c r="C17" s="97"/>
      <c r="D17" s="97"/>
      <c r="E17" s="97"/>
      <c r="F17" s="97"/>
      <c r="G17" s="97"/>
      <c r="H17" s="97"/>
      <c r="I17" s="97"/>
      <c r="J17" s="97"/>
      <c r="K17" s="97"/>
      <c r="L17" s="97"/>
      <c r="M17" s="97"/>
      <c r="N17" s="97"/>
      <c r="O17" s="97"/>
      <c r="P17" s="97"/>
      <c r="Q17" s="97"/>
      <c r="R17" s="97"/>
      <c r="S17" s="97"/>
      <c r="T17" s="98"/>
    </row>
    <row r="18" spans="2:20" s="2" customFormat="1" ht="23.25" customHeight="1" x14ac:dyDescent="0.3">
      <c r="B18" s="8"/>
      <c r="C18" s="9"/>
      <c r="D18" s="9"/>
      <c r="E18" s="9"/>
      <c r="F18" s="9"/>
      <c r="G18" s="9"/>
      <c r="H18" s="9"/>
      <c r="I18" s="18"/>
      <c r="J18" s="18"/>
      <c r="K18" s="18"/>
      <c r="L18" s="18"/>
      <c r="M18" s="18"/>
      <c r="N18" s="18"/>
      <c r="O18" s="18"/>
      <c r="P18" s="18"/>
      <c r="Q18" s="18"/>
      <c r="R18" s="18"/>
      <c r="S18" s="18"/>
      <c r="T18" s="19"/>
    </row>
    <row r="19" spans="2:20" s="2" customFormat="1" ht="23.25" customHeight="1" x14ac:dyDescent="0.3">
      <c r="B19" s="8"/>
      <c r="C19" s="9"/>
      <c r="D19" s="9"/>
      <c r="E19" s="9"/>
      <c r="F19" s="9"/>
      <c r="G19" s="9"/>
      <c r="H19" s="9"/>
      <c r="I19" s="18"/>
      <c r="J19" s="18"/>
      <c r="K19" s="18"/>
      <c r="L19" s="18"/>
      <c r="M19" s="18"/>
      <c r="N19" s="18"/>
      <c r="O19" s="18"/>
      <c r="P19" s="18"/>
      <c r="Q19" s="18"/>
      <c r="R19" s="18"/>
      <c r="S19" s="18"/>
      <c r="T19" s="19"/>
    </row>
    <row r="20" spans="2:20" x14ac:dyDescent="0.3">
      <c r="B20" s="5"/>
      <c r="C20" s="6"/>
      <c r="D20" s="6"/>
      <c r="E20" s="6"/>
      <c r="F20" s="6"/>
      <c r="G20" s="6"/>
      <c r="H20" s="6"/>
      <c r="I20" s="6"/>
      <c r="J20" s="6"/>
      <c r="K20" s="6"/>
      <c r="L20" s="6"/>
      <c r="M20" s="6"/>
      <c r="N20" s="6"/>
      <c r="O20" s="6"/>
      <c r="P20" s="6"/>
      <c r="Q20" s="6"/>
      <c r="R20" s="6"/>
      <c r="S20" s="6"/>
      <c r="T20" s="7"/>
    </row>
    <row r="21" spans="2:20" x14ac:dyDescent="0.3">
      <c r="B21" s="81" t="s">
        <v>94</v>
      </c>
      <c r="C21" s="82"/>
      <c r="D21" s="82"/>
      <c r="E21" s="82"/>
      <c r="F21" s="82"/>
      <c r="G21" s="82"/>
      <c r="H21" s="82"/>
      <c r="I21" s="82"/>
      <c r="J21" s="82"/>
      <c r="K21" s="82"/>
      <c r="L21" s="82"/>
      <c r="M21" s="82"/>
      <c r="N21" s="82"/>
      <c r="O21" s="82"/>
      <c r="P21" s="82"/>
      <c r="Q21" s="82"/>
      <c r="R21" s="82"/>
      <c r="S21" s="82"/>
      <c r="T21" s="83"/>
    </row>
    <row r="22" spans="2:20" x14ac:dyDescent="0.3">
      <c r="B22" s="81"/>
      <c r="C22" s="82"/>
      <c r="D22" s="82"/>
      <c r="E22" s="82"/>
      <c r="F22" s="82"/>
      <c r="G22" s="82"/>
      <c r="H22" s="82"/>
      <c r="I22" s="82"/>
      <c r="J22" s="82"/>
      <c r="K22" s="82"/>
      <c r="L22" s="82"/>
      <c r="M22" s="82"/>
      <c r="N22" s="82"/>
      <c r="O22" s="82"/>
      <c r="P22" s="82"/>
      <c r="Q22" s="82"/>
      <c r="R22" s="82"/>
      <c r="S22" s="82"/>
      <c r="T22" s="83"/>
    </row>
    <row r="23" spans="2:20" x14ac:dyDescent="0.3">
      <c r="B23" s="81"/>
      <c r="C23" s="82"/>
      <c r="D23" s="82"/>
      <c r="E23" s="82"/>
      <c r="F23" s="82"/>
      <c r="G23" s="82"/>
      <c r="H23" s="82"/>
      <c r="I23" s="82"/>
      <c r="J23" s="82"/>
      <c r="K23" s="82"/>
      <c r="L23" s="82"/>
      <c r="M23" s="82"/>
      <c r="N23" s="82"/>
      <c r="O23" s="82"/>
      <c r="P23" s="82"/>
      <c r="Q23" s="82"/>
      <c r="R23" s="82"/>
      <c r="S23" s="82"/>
      <c r="T23" s="83"/>
    </row>
    <row r="24" spans="2:20" x14ac:dyDescent="0.3">
      <c r="B24" s="81"/>
      <c r="C24" s="82"/>
      <c r="D24" s="82"/>
      <c r="E24" s="82"/>
      <c r="F24" s="82"/>
      <c r="G24" s="82"/>
      <c r="H24" s="82"/>
      <c r="I24" s="82"/>
      <c r="J24" s="82"/>
      <c r="K24" s="82"/>
      <c r="L24" s="82"/>
      <c r="M24" s="82"/>
      <c r="N24" s="82"/>
      <c r="O24" s="82"/>
      <c r="P24" s="82"/>
      <c r="Q24" s="82"/>
      <c r="R24" s="82"/>
      <c r="S24" s="82"/>
      <c r="T24" s="83"/>
    </row>
    <row r="25" spans="2:20" x14ac:dyDescent="0.3">
      <c r="B25" s="81"/>
      <c r="C25" s="82"/>
      <c r="D25" s="82"/>
      <c r="E25" s="82"/>
      <c r="F25" s="82"/>
      <c r="G25" s="82"/>
      <c r="H25" s="82"/>
      <c r="I25" s="82"/>
      <c r="J25" s="82"/>
      <c r="K25" s="82"/>
      <c r="L25" s="82"/>
      <c r="M25" s="82"/>
      <c r="N25" s="82"/>
      <c r="O25" s="82"/>
      <c r="P25" s="82"/>
      <c r="Q25" s="82"/>
      <c r="R25" s="82"/>
      <c r="S25" s="82"/>
      <c r="T25" s="83"/>
    </row>
    <row r="26" spans="2:20" x14ac:dyDescent="0.3">
      <c r="B26" s="81"/>
      <c r="C26" s="82"/>
      <c r="D26" s="82"/>
      <c r="E26" s="82"/>
      <c r="F26" s="82"/>
      <c r="G26" s="82"/>
      <c r="H26" s="82"/>
      <c r="I26" s="82"/>
      <c r="J26" s="82"/>
      <c r="K26" s="82"/>
      <c r="L26" s="82"/>
      <c r="M26" s="82"/>
      <c r="N26" s="82"/>
      <c r="O26" s="82"/>
      <c r="P26" s="82"/>
      <c r="Q26" s="82"/>
      <c r="R26" s="82"/>
      <c r="S26" s="82"/>
      <c r="T26" s="83"/>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password="F18D" sheet="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hyperlink ref="B17:T17" r:id="rId2" display="Analysis of Power Dissipation &amp; Thermal Considerations in HV Gate drivers"/>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S45"/>
  <sheetViews>
    <sheetView zoomScale="70" zoomScaleNormal="70" workbookViewId="0">
      <selection activeCell="F35" sqref="F35:G35"/>
    </sheetView>
  </sheetViews>
  <sheetFormatPr defaultColWidth="9.25" defaultRowHeight="17.25" x14ac:dyDescent="0.3"/>
  <cols>
    <col min="1" max="1" width="2.25" style="13" customWidth="1"/>
    <col min="2" max="2" width="18.75" style="13" customWidth="1"/>
    <col min="3" max="3" width="9.75" style="13" customWidth="1"/>
    <col min="4" max="4" width="18.625" style="13" customWidth="1"/>
    <col min="5" max="5" width="50" style="13" customWidth="1"/>
    <col min="6" max="7" width="14.875" style="13" customWidth="1"/>
    <col min="8" max="8" width="9.25" style="13"/>
    <col min="9" max="9" width="30" style="13" customWidth="1"/>
    <col min="10" max="10" width="2.5" style="13" customWidth="1"/>
    <col min="11" max="13" width="9.25" style="13"/>
    <col min="14" max="14" width="12.25" style="13" customWidth="1"/>
    <col min="15" max="15" width="14.5" style="13" customWidth="1"/>
    <col min="16" max="16" width="10.75" style="13" customWidth="1"/>
    <col min="17" max="18" width="9.25" style="13"/>
    <col min="19" max="19" width="72.25" style="13" customWidth="1"/>
    <col min="20" max="20" width="2.5" style="13" customWidth="1"/>
    <col min="21" max="16384" width="9.25" style="13"/>
  </cols>
  <sheetData>
    <row r="1" spans="2:19" ht="7.5" customHeight="1" thickBot="1" x14ac:dyDescent="0.35"/>
    <row r="2" spans="2:19" ht="15.75" customHeight="1" x14ac:dyDescent="0.3">
      <c r="B2" s="103" t="s">
        <v>88</v>
      </c>
      <c r="C2" s="104"/>
      <c r="D2" s="104"/>
      <c r="E2" s="104"/>
      <c r="F2" s="22"/>
      <c r="G2" s="23"/>
      <c r="H2" s="23"/>
      <c r="I2" s="24" t="s">
        <v>38</v>
      </c>
      <c r="K2" s="107" t="s">
        <v>11</v>
      </c>
      <c r="L2" s="108"/>
      <c r="M2" s="108"/>
      <c r="N2" s="108"/>
      <c r="O2" s="108"/>
      <c r="P2" s="108"/>
      <c r="Q2" s="108"/>
      <c r="R2" s="108"/>
      <c r="S2" s="109"/>
    </row>
    <row r="3" spans="2:19" ht="18.75" customHeight="1" x14ac:dyDescent="0.3">
      <c r="B3" s="105"/>
      <c r="C3" s="106"/>
      <c r="D3" s="106"/>
      <c r="E3" s="106"/>
      <c r="F3" s="25"/>
      <c r="G3" s="25"/>
      <c r="H3" s="25"/>
      <c r="I3" s="78" t="s">
        <v>91</v>
      </c>
      <c r="K3" s="110"/>
      <c r="L3" s="111"/>
      <c r="M3" s="111"/>
      <c r="N3" s="111"/>
      <c r="O3" s="111"/>
      <c r="P3" s="111"/>
      <c r="Q3" s="111"/>
      <c r="R3" s="111"/>
      <c r="S3" s="112"/>
    </row>
    <row r="4" spans="2:19" ht="18" thickBot="1" x14ac:dyDescent="0.35">
      <c r="B4" s="27"/>
      <c r="C4" s="28"/>
      <c r="D4" s="28"/>
      <c r="E4" s="28"/>
      <c r="F4" s="28"/>
      <c r="G4" s="28"/>
      <c r="H4" s="28"/>
      <c r="I4" s="26" t="s">
        <v>39</v>
      </c>
      <c r="K4" s="110"/>
      <c r="L4" s="111"/>
      <c r="M4" s="111"/>
      <c r="N4" s="111"/>
      <c r="O4" s="111"/>
      <c r="P4" s="111"/>
      <c r="Q4" s="111"/>
      <c r="R4" s="111"/>
      <c r="S4" s="112"/>
    </row>
    <row r="5" spans="2:19" ht="18" thickBot="1" x14ac:dyDescent="0.35">
      <c r="B5" s="63" t="s">
        <v>38</v>
      </c>
      <c r="C5" s="25"/>
      <c r="D5" s="73" t="s">
        <v>15</v>
      </c>
      <c r="E5" s="71" t="s">
        <v>21</v>
      </c>
      <c r="F5" s="116" t="s">
        <v>22</v>
      </c>
      <c r="G5" s="117"/>
      <c r="H5" s="74" t="s">
        <v>23</v>
      </c>
      <c r="I5" s="29" t="s">
        <v>24</v>
      </c>
      <c r="K5" s="110"/>
      <c r="L5" s="111"/>
      <c r="M5" s="111"/>
      <c r="N5" s="111"/>
      <c r="O5" s="111"/>
      <c r="P5" s="111"/>
      <c r="Q5" s="111"/>
      <c r="R5" s="111"/>
      <c r="S5" s="112"/>
    </row>
    <row r="6" spans="2:19" ht="17.25" customHeight="1" x14ac:dyDescent="0.3">
      <c r="B6" s="118" t="s">
        <v>55</v>
      </c>
      <c r="C6" s="119"/>
      <c r="D6" s="64" t="s">
        <v>70</v>
      </c>
      <c r="E6" s="30" t="s">
        <v>69</v>
      </c>
      <c r="F6" s="124">
        <v>400</v>
      </c>
      <c r="G6" s="125"/>
      <c r="H6" s="31" t="s">
        <v>0</v>
      </c>
      <c r="I6" s="30"/>
      <c r="K6" s="110"/>
      <c r="L6" s="111"/>
      <c r="M6" s="111"/>
      <c r="N6" s="111"/>
      <c r="O6" s="111"/>
      <c r="P6" s="111"/>
      <c r="Q6" s="111"/>
      <c r="R6" s="111"/>
      <c r="S6" s="112"/>
    </row>
    <row r="7" spans="2:19" x14ac:dyDescent="0.3">
      <c r="B7" s="120"/>
      <c r="C7" s="121"/>
      <c r="D7" s="65" t="s">
        <v>13</v>
      </c>
      <c r="E7" s="32" t="s">
        <v>19</v>
      </c>
      <c r="F7" s="126">
        <v>100</v>
      </c>
      <c r="G7" s="127"/>
      <c r="H7" s="33" t="s">
        <v>41</v>
      </c>
      <c r="I7" s="75"/>
      <c r="K7" s="110"/>
      <c r="L7" s="111"/>
      <c r="M7" s="111"/>
      <c r="N7" s="111"/>
      <c r="O7" s="111"/>
      <c r="P7" s="111"/>
      <c r="Q7" s="111"/>
      <c r="R7" s="111"/>
      <c r="S7" s="112"/>
    </row>
    <row r="8" spans="2:19" x14ac:dyDescent="0.3">
      <c r="B8" s="120"/>
      <c r="C8" s="121"/>
      <c r="D8" s="128" t="s">
        <v>62</v>
      </c>
      <c r="E8" s="34" t="s">
        <v>66</v>
      </c>
      <c r="F8" s="129">
        <v>50</v>
      </c>
      <c r="G8" s="130"/>
      <c r="H8" s="33" t="s">
        <v>3</v>
      </c>
      <c r="I8" s="75" t="s">
        <v>53</v>
      </c>
      <c r="K8" s="110"/>
      <c r="L8" s="111"/>
      <c r="M8" s="111"/>
      <c r="N8" s="111"/>
      <c r="O8" s="111"/>
      <c r="P8" s="111"/>
      <c r="Q8" s="111"/>
      <c r="R8" s="111"/>
      <c r="S8" s="112"/>
    </row>
    <row r="9" spans="2:19" x14ac:dyDescent="0.3">
      <c r="B9" s="120"/>
      <c r="C9" s="121"/>
      <c r="D9" s="128"/>
      <c r="E9" s="32" t="s">
        <v>84</v>
      </c>
      <c r="F9" s="129">
        <v>0</v>
      </c>
      <c r="G9" s="130"/>
      <c r="H9" s="33" t="s">
        <v>52</v>
      </c>
      <c r="I9" s="34" t="s">
        <v>54</v>
      </c>
      <c r="K9" s="110"/>
      <c r="L9" s="111"/>
      <c r="M9" s="111"/>
      <c r="N9" s="111"/>
      <c r="O9" s="111"/>
      <c r="P9" s="111"/>
      <c r="Q9" s="111"/>
      <c r="R9" s="111"/>
      <c r="S9" s="112"/>
    </row>
    <row r="10" spans="2:19" x14ac:dyDescent="0.3">
      <c r="B10" s="120"/>
      <c r="C10" s="121"/>
      <c r="D10" s="77" t="s">
        <v>60</v>
      </c>
      <c r="E10" s="32" t="s">
        <v>67</v>
      </c>
      <c r="F10" s="20">
        <v>0</v>
      </c>
      <c r="G10" s="21">
        <v>0</v>
      </c>
      <c r="H10" s="33" t="s">
        <v>51</v>
      </c>
      <c r="I10" s="34" t="s">
        <v>58</v>
      </c>
      <c r="K10" s="110"/>
      <c r="L10" s="111"/>
      <c r="M10" s="111"/>
      <c r="N10" s="111"/>
      <c r="O10" s="111"/>
      <c r="P10" s="111"/>
      <c r="Q10" s="111"/>
      <c r="R10" s="111"/>
      <c r="S10" s="112"/>
    </row>
    <row r="11" spans="2:19" x14ac:dyDescent="0.3">
      <c r="B11" s="120"/>
      <c r="C11" s="121"/>
      <c r="D11" s="65" t="s">
        <v>34</v>
      </c>
      <c r="E11" s="32" t="s">
        <v>17</v>
      </c>
      <c r="F11" s="126">
        <v>20</v>
      </c>
      <c r="G11" s="127"/>
      <c r="H11" s="33" t="s">
        <v>0</v>
      </c>
      <c r="I11" s="34"/>
      <c r="K11" s="110"/>
      <c r="L11" s="111"/>
      <c r="M11" s="111"/>
      <c r="N11" s="111"/>
      <c r="O11" s="111"/>
      <c r="P11" s="111"/>
      <c r="Q11" s="111"/>
      <c r="R11" s="111"/>
      <c r="S11" s="112"/>
    </row>
    <row r="12" spans="2:19" ht="17.25" customHeight="1" thickBot="1" x14ac:dyDescent="0.35">
      <c r="B12" s="122"/>
      <c r="C12" s="123"/>
      <c r="D12" s="67" t="s">
        <v>71</v>
      </c>
      <c r="E12" s="72" t="s">
        <v>18</v>
      </c>
      <c r="F12" s="137">
        <v>1</v>
      </c>
      <c r="G12" s="138"/>
      <c r="H12" s="36" t="s">
        <v>0</v>
      </c>
      <c r="I12" s="35"/>
      <c r="K12" s="110"/>
      <c r="L12" s="111"/>
      <c r="M12" s="111"/>
      <c r="N12" s="111"/>
      <c r="O12" s="111"/>
      <c r="P12" s="111"/>
      <c r="Q12" s="111"/>
      <c r="R12" s="111"/>
      <c r="S12" s="112"/>
    </row>
    <row r="13" spans="2:19" ht="17.25" customHeight="1" x14ac:dyDescent="0.3">
      <c r="B13" s="145" t="s">
        <v>40</v>
      </c>
      <c r="C13" s="146"/>
      <c r="D13" s="30" t="s">
        <v>56</v>
      </c>
      <c r="E13" s="31" t="s">
        <v>57</v>
      </c>
      <c r="F13" s="79">
        <v>4</v>
      </c>
      <c r="G13" s="79">
        <v>4</v>
      </c>
      <c r="H13" s="37" t="s">
        <v>76</v>
      </c>
      <c r="I13" s="76" t="s">
        <v>87</v>
      </c>
      <c r="K13" s="110"/>
      <c r="L13" s="111"/>
      <c r="M13" s="111"/>
      <c r="N13" s="111"/>
      <c r="O13" s="111"/>
      <c r="P13" s="111"/>
      <c r="Q13" s="111"/>
      <c r="R13" s="111"/>
      <c r="S13" s="112"/>
    </row>
    <row r="14" spans="2:19" x14ac:dyDescent="0.3">
      <c r="B14" s="147"/>
      <c r="C14" s="148"/>
      <c r="D14" s="37" t="s">
        <v>16</v>
      </c>
      <c r="E14" s="38" t="s">
        <v>14</v>
      </c>
      <c r="F14" s="156">
        <v>10</v>
      </c>
      <c r="G14" s="156"/>
      <c r="H14" s="37" t="s">
        <v>1</v>
      </c>
      <c r="I14" s="39" t="s">
        <v>87</v>
      </c>
      <c r="K14" s="110"/>
      <c r="L14" s="111"/>
      <c r="M14" s="111"/>
      <c r="N14" s="111"/>
      <c r="O14" s="111"/>
      <c r="P14" s="111"/>
      <c r="Q14" s="111"/>
      <c r="R14" s="111"/>
      <c r="S14" s="112"/>
    </row>
    <row r="15" spans="2:19" x14ac:dyDescent="0.3">
      <c r="B15" s="147"/>
      <c r="C15" s="148"/>
      <c r="D15" s="37" t="s">
        <v>80</v>
      </c>
      <c r="E15" s="37" t="s">
        <v>81</v>
      </c>
      <c r="F15" s="139">
        <v>2.5000000000000001E-2</v>
      </c>
      <c r="G15" s="140"/>
      <c r="H15" s="32" t="s">
        <v>4</v>
      </c>
      <c r="I15" s="39" t="s">
        <v>87</v>
      </c>
      <c r="K15" s="110"/>
      <c r="L15" s="111"/>
      <c r="M15" s="111"/>
      <c r="N15" s="111"/>
      <c r="O15" s="111"/>
      <c r="P15" s="111"/>
      <c r="Q15" s="111"/>
      <c r="R15" s="111"/>
      <c r="S15" s="112"/>
    </row>
    <row r="16" spans="2:19" x14ac:dyDescent="0.3">
      <c r="B16" s="147"/>
      <c r="C16" s="148"/>
      <c r="D16" s="37" t="s">
        <v>77</v>
      </c>
      <c r="E16" s="37" t="s">
        <v>78</v>
      </c>
      <c r="F16" s="139">
        <v>0.06</v>
      </c>
      <c r="G16" s="140"/>
      <c r="H16" s="32" t="s">
        <v>4</v>
      </c>
      <c r="I16" s="39" t="s">
        <v>87</v>
      </c>
      <c r="K16" s="110"/>
      <c r="L16" s="111"/>
      <c r="M16" s="111"/>
      <c r="N16" s="111"/>
      <c r="O16" s="111"/>
      <c r="P16" s="111"/>
      <c r="Q16" s="111"/>
      <c r="R16" s="111"/>
      <c r="S16" s="112"/>
    </row>
    <row r="17" spans="2:19" x14ac:dyDescent="0.3">
      <c r="B17" s="147"/>
      <c r="C17" s="148"/>
      <c r="D17" s="32" t="s">
        <v>83</v>
      </c>
      <c r="E17" s="32" t="s">
        <v>85</v>
      </c>
      <c r="F17" s="151">
        <v>3.5000000000000003E-2</v>
      </c>
      <c r="G17" s="151"/>
      <c r="H17" s="32" t="s">
        <v>4</v>
      </c>
      <c r="I17" s="39" t="s">
        <v>87</v>
      </c>
      <c r="K17" s="110"/>
      <c r="L17" s="111"/>
      <c r="M17" s="111"/>
      <c r="N17" s="111"/>
      <c r="O17" s="111"/>
      <c r="P17" s="111"/>
      <c r="Q17" s="111"/>
      <c r="R17" s="111"/>
      <c r="S17" s="112"/>
    </row>
    <row r="18" spans="2:19" x14ac:dyDescent="0.3">
      <c r="B18" s="147"/>
      <c r="C18" s="148"/>
      <c r="D18" s="34" t="s">
        <v>75</v>
      </c>
      <c r="E18" s="34" t="s">
        <v>86</v>
      </c>
      <c r="F18" s="152">
        <v>0.47</v>
      </c>
      <c r="G18" s="152"/>
      <c r="H18" s="34" t="s">
        <v>4</v>
      </c>
      <c r="I18" s="39" t="s">
        <v>87</v>
      </c>
      <c r="K18" s="110"/>
      <c r="L18" s="111"/>
      <c r="M18" s="111"/>
      <c r="N18" s="111"/>
      <c r="O18" s="111"/>
      <c r="P18" s="111"/>
      <c r="Q18" s="111"/>
      <c r="R18" s="111"/>
      <c r="S18" s="112"/>
    </row>
    <row r="19" spans="2:19" x14ac:dyDescent="0.3">
      <c r="B19" s="147"/>
      <c r="C19" s="148"/>
      <c r="D19" s="66" t="s">
        <v>72</v>
      </c>
      <c r="E19" s="34" t="s">
        <v>79</v>
      </c>
      <c r="F19" s="139">
        <v>20</v>
      </c>
      <c r="G19" s="140"/>
      <c r="H19" s="34" t="s">
        <v>41</v>
      </c>
      <c r="I19" s="39" t="s">
        <v>87</v>
      </c>
      <c r="K19" s="110"/>
      <c r="L19" s="111"/>
      <c r="M19" s="111"/>
      <c r="N19" s="111"/>
      <c r="O19" s="111"/>
      <c r="P19" s="111"/>
      <c r="Q19" s="111"/>
      <c r="R19" s="111"/>
      <c r="S19" s="112"/>
    </row>
    <row r="20" spans="2:19" x14ac:dyDescent="0.3">
      <c r="B20" s="147"/>
      <c r="C20" s="148"/>
      <c r="D20" s="66" t="s">
        <v>73</v>
      </c>
      <c r="E20" s="34" t="s">
        <v>82</v>
      </c>
      <c r="F20" s="139">
        <v>1</v>
      </c>
      <c r="G20" s="140"/>
      <c r="H20" s="34" t="s">
        <v>74</v>
      </c>
      <c r="I20" s="39" t="s">
        <v>87</v>
      </c>
      <c r="K20" s="110"/>
      <c r="L20" s="111"/>
      <c r="M20" s="111"/>
      <c r="N20" s="111"/>
      <c r="O20" s="111"/>
      <c r="P20" s="111"/>
      <c r="Q20" s="111"/>
      <c r="R20" s="111"/>
      <c r="S20" s="112"/>
    </row>
    <row r="21" spans="2:19" ht="19.5" thickBot="1" x14ac:dyDescent="0.35">
      <c r="B21" s="149"/>
      <c r="C21" s="150"/>
      <c r="D21" s="35" t="s">
        <v>61</v>
      </c>
      <c r="E21" s="36" t="s">
        <v>89</v>
      </c>
      <c r="F21" s="14">
        <f>15/F13/2</f>
        <v>1.875</v>
      </c>
      <c r="G21" s="14">
        <f>15/G13/2</f>
        <v>1.875</v>
      </c>
      <c r="H21" s="35" t="s">
        <v>51</v>
      </c>
      <c r="I21" s="36" t="s">
        <v>90</v>
      </c>
      <c r="K21" s="110"/>
      <c r="L21" s="111"/>
      <c r="M21" s="111"/>
      <c r="N21" s="111"/>
      <c r="O21" s="111"/>
      <c r="P21" s="111"/>
      <c r="Q21" s="111"/>
      <c r="R21" s="111"/>
      <c r="S21" s="112"/>
    </row>
    <row r="22" spans="2:19" ht="19.5" customHeight="1" thickBot="1" x14ac:dyDescent="0.35">
      <c r="B22" s="153" t="s">
        <v>96</v>
      </c>
      <c r="C22" s="154"/>
      <c r="D22" s="67" t="s">
        <v>2</v>
      </c>
      <c r="E22" s="35" t="s">
        <v>20</v>
      </c>
      <c r="F22" s="155">
        <v>1.5</v>
      </c>
      <c r="G22" s="155"/>
      <c r="H22" s="35" t="s">
        <v>3</v>
      </c>
      <c r="I22" s="36"/>
      <c r="K22" s="110"/>
      <c r="L22" s="111"/>
      <c r="M22" s="111"/>
      <c r="N22" s="111"/>
      <c r="O22" s="111"/>
      <c r="P22" s="111"/>
      <c r="Q22" s="111"/>
      <c r="R22" s="111"/>
      <c r="S22" s="112"/>
    </row>
    <row r="23" spans="2:19" ht="19.5" customHeight="1" x14ac:dyDescent="0.3">
      <c r="B23" s="40"/>
      <c r="C23" s="41"/>
      <c r="D23" s="41"/>
      <c r="E23" s="41"/>
      <c r="F23" s="41"/>
      <c r="G23" s="41"/>
      <c r="H23" s="41"/>
      <c r="I23" s="42"/>
      <c r="K23" s="110"/>
      <c r="L23" s="111"/>
      <c r="M23" s="111"/>
      <c r="N23" s="111"/>
      <c r="O23" s="111"/>
      <c r="P23" s="111"/>
      <c r="Q23" s="111"/>
      <c r="R23" s="111"/>
      <c r="S23" s="112"/>
    </row>
    <row r="24" spans="2:19" ht="20.25" x14ac:dyDescent="0.3">
      <c r="B24" s="141" t="s">
        <v>12</v>
      </c>
      <c r="C24" s="142"/>
      <c r="D24" s="142"/>
      <c r="E24" s="142"/>
      <c r="F24" s="142"/>
      <c r="G24" s="142"/>
      <c r="H24" s="142"/>
      <c r="I24" s="43"/>
      <c r="K24" s="110"/>
      <c r="L24" s="111"/>
      <c r="M24" s="111"/>
      <c r="N24" s="111"/>
      <c r="O24" s="111"/>
      <c r="P24" s="111"/>
      <c r="Q24" s="111"/>
      <c r="R24" s="111"/>
      <c r="S24" s="112"/>
    </row>
    <row r="25" spans="2:19" ht="18" thickBot="1" x14ac:dyDescent="0.35">
      <c r="B25" s="44"/>
      <c r="C25" s="25"/>
      <c r="D25" s="25"/>
      <c r="E25" s="25"/>
      <c r="F25" s="25"/>
      <c r="G25" s="25"/>
      <c r="H25" s="25"/>
      <c r="I25" s="45" t="s">
        <v>35</v>
      </c>
      <c r="K25" s="110"/>
      <c r="L25" s="111"/>
      <c r="M25" s="111"/>
      <c r="N25" s="111"/>
      <c r="O25" s="111"/>
      <c r="P25" s="111"/>
      <c r="Q25" s="111"/>
      <c r="R25" s="111"/>
      <c r="S25" s="112"/>
    </row>
    <row r="26" spans="2:19" x14ac:dyDescent="0.3">
      <c r="B26" s="131" t="s">
        <v>45</v>
      </c>
      <c r="C26" s="68" t="s">
        <v>43</v>
      </c>
      <c r="D26" s="46" t="s">
        <v>25</v>
      </c>
      <c r="E26" s="47" t="s">
        <v>28</v>
      </c>
      <c r="F26" s="133">
        <f>(F6+F11-F12)*F14*0.001</f>
        <v>4.1900000000000004</v>
      </c>
      <c r="G26" s="134"/>
      <c r="H26" s="30" t="s">
        <v>50</v>
      </c>
      <c r="I26" s="48">
        <f>F26/F34</f>
        <v>2.3598893161220994E-2</v>
      </c>
      <c r="K26" s="110"/>
      <c r="L26" s="111"/>
      <c r="M26" s="111"/>
      <c r="N26" s="111"/>
      <c r="O26" s="111"/>
      <c r="P26" s="111"/>
      <c r="Q26" s="111"/>
      <c r="R26" s="111"/>
      <c r="S26" s="112"/>
    </row>
    <row r="27" spans="2:19" x14ac:dyDescent="0.3">
      <c r="B27" s="132"/>
      <c r="C27" s="69" t="s">
        <v>44</v>
      </c>
      <c r="D27" s="49" t="s">
        <v>26</v>
      </c>
      <c r="E27" s="50" t="s">
        <v>27</v>
      </c>
      <c r="F27" s="135">
        <f>(F6+F11-F12)*F22*F7*0.001</f>
        <v>62.85</v>
      </c>
      <c r="G27" s="136"/>
      <c r="H27" s="32" t="s">
        <v>50</v>
      </c>
      <c r="I27" s="51">
        <f>F27/F34</f>
        <v>0.35398339741831486</v>
      </c>
      <c r="K27" s="110"/>
      <c r="L27" s="111"/>
      <c r="M27" s="111"/>
      <c r="N27" s="111"/>
      <c r="O27" s="111"/>
      <c r="P27" s="111"/>
      <c r="Q27" s="111"/>
      <c r="R27" s="111"/>
      <c r="S27" s="112"/>
    </row>
    <row r="28" spans="2:19" x14ac:dyDescent="0.3">
      <c r="B28" s="70" t="s">
        <v>46</v>
      </c>
      <c r="C28" s="69" t="s">
        <v>44</v>
      </c>
      <c r="D28" s="49" t="s">
        <v>29</v>
      </c>
      <c r="E28" s="50" t="s">
        <v>30</v>
      </c>
      <c r="F28" s="135">
        <f>F11*F17*0.001+((F11-F12)*(F18*0.001-(F20*0.000000001*15*F19*1000)-F16*0.001)*(F7/F19)+F16*0.001)*1000</f>
        <v>10.510699999999996</v>
      </c>
      <c r="G28" s="136"/>
      <c r="H28" s="32" t="s">
        <v>50</v>
      </c>
      <c r="I28" s="51">
        <f>F28/F34</f>
        <v>5.9198302231418948E-2</v>
      </c>
      <c r="K28" s="110"/>
      <c r="L28" s="111"/>
      <c r="M28" s="111"/>
      <c r="N28" s="111"/>
      <c r="O28" s="111"/>
      <c r="P28" s="111"/>
      <c r="Q28" s="111"/>
      <c r="R28" s="111"/>
      <c r="S28" s="112"/>
    </row>
    <row r="29" spans="2:19" ht="18" thickBot="1" x14ac:dyDescent="0.35">
      <c r="B29" s="153" t="s">
        <v>42</v>
      </c>
      <c r="C29" s="159"/>
      <c r="D29" s="52" t="s">
        <v>5</v>
      </c>
      <c r="E29" s="53" t="s">
        <v>42</v>
      </c>
      <c r="F29" s="160">
        <f>0.001*0.5*F21*F8*F11*F7/(F10+F21)+0.001*0.5*G21*F8*F11*F7/(G10+G21)</f>
        <v>100</v>
      </c>
      <c r="G29" s="161"/>
      <c r="H29" s="35" t="s">
        <v>50</v>
      </c>
      <c r="I29" s="54">
        <f>F29/F34</f>
        <v>0.56321940718904517</v>
      </c>
      <c r="K29" s="110"/>
      <c r="L29" s="111"/>
      <c r="M29" s="111"/>
      <c r="N29" s="111"/>
      <c r="O29" s="111"/>
      <c r="P29" s="111"/>
      <c r="Q29" s="111"/>
      <c r="R29" s="111"/>
      <c r="S29" s="112"/>
    </row>
    <row r="30" spans="2:19" x14ac:dyDescent="0.3">
      <c r="B30" s="44"/>
      <c r="C30" s="25"/>
      <c r="D30" s="25"/>
      <c r="E30" s="25"/>
      <c r="F30" s="25"/>
      <c r="G30" s="25"/>
      <c r="H30" s="25"/>
      <c r="I30" s="43"/>
      <c r="K30" s="110"/>
      <c r="L30" s="111"/>
      <c r="M30" s="111"/>
      <c r="N30" s="111"/>
      <c r="O30" s="111"/>
      <c r="P30" s="111"/>
      <c r="Q30" s="111"/>
      <c r="R30" s="111"/>
      <c r="S30" s="112"/>
    </row>
    <row r="31" spans="2:19" x14ac:dyDescent="0.3">
      <c r="B31" s="44"/>
      <c r="C31" s="25"/>
      <c r="D31" s="25"/>
      <c r="E31" s="25"/>
      <c r="F31" s="25"/>
      <c r="G31" s="25"/>
      <c r="H31" s="25"/>
      <c r="I31" s="43"/>
      <c r="K31" s="110"/>
      <c r="L31" s="111"/>
      <c r="M31" s="111"/>
      <c r="N31" s="111"/>
      <c r="O31" s="111"/>
      <c r="P31" s="111"/>
      <c r="Q31" s="111"/>
      <c r="R31" s="111"/>
      <c r="S31" s="112"/>
    </row>
    <row r="32" spans="2:19" ht="16.5" customHeight="1" thickBot="1" x14ac:dyDescent="0.35">
      <c r="B32" s="162" t="s">
        <v>64</v>
      </c>
      <c r="C32" s="163"/>
      <c r="D32" s="163"/>
      <c r="E32" s="25"/>
      <c r="F32" s="25"/>
      <c r="G32" s="25"/>
      <c r="H32" s="25"/>
      <c r="I32" s="43"/>
      <c r="K32" s="110"/>
      <c r="L32" s="111"/>
      <c r="M32" s="111"/>
      <c r="N32" s="111"/>
      <c r="O32" s="111"/>
      <c r="P32" s="111"/>
      <c r="Q32" s="111"/>
      <c r="R32" s="111"/>
      <c r="S32" s="112"/>
    </row>
    <row r="33" spans="2:19" ht="18" thickBot="1" x14ac:dyDescent="0.35">
      <c r="B33" s="55"/>
      <c r="C33" s="56"/>
      <c r="D33" s="25"/>
      <c r="E33" s="25"/>
      <c r="F33" s="164" t="s">
        <v>68</v>
      </c>
      <c r="G33" s="165"/>
      <c r="H33" s="25"/>
      <c r="I33" s="43"/>
      <c r="K33" s="110"/>
      <c r="L33" s="111"/>
      <c r="M33" s="111"/>
      <c r="N33" s="111"/>
      <c r="O33" s="111"/>
      <c r="P33" s="111"/>
      <c r="Q33" s="111"/>
      <c r="R33" s="111"/>
      <c r="S33" s="112"/>
    </row>
    <row r="34" spans="2:19" ht="18" thickBot="1" x14ac:dyDescent="0.35">
      <c r="B34" s="44"/>
      <c r="C34" s="25"/>
      <c r="D34" s="57" t="s">
        <v>6</v>
      </c>
      <c r="E34" s="57" t="s">
        <v>31</v>
      </c>
      <c r="F34" s="157">
        <f>SUM(F26:F33)</f>
        <v>177.55070000000001</v>
      </c>
      <c r="G34" s="158"/>
      <c r="H34" s="29" t="s">
        <v>50</v>
      </c>
      <c r="I34" s="43"/>
      <c r="K34" s="110"/>
      <c r="L34" s="111"/>
      <c r="M34" s="111"/>
      <c r="N34" s="111"/>
      <c r="O34" s="111"/>
      <c r="P34" s="111"/>
      <c r="Q34" s="111"/>
      <c r="R34" s="111"/>
      <c r="S34" s="112"/>
    </row>
    <row r="35" spans="2:19" x14ac:dyDescent="0.3">
      <c r="B35" s="44"/>
      <c r="C35" s="25"/>
      <c r="D35" s="40" t="s">
        <v>7</v>
      </c>
      <c r="E35" s="40" t="s">
        <v>37</v>
      </c>
      <c r="F35" s="143">
        <v>200</v>
      </c>
      <c r="G35" s="144"/>
      <c r="H35" s="42" t="s">
        <v>8</v>
      </c>
      <c r="I35" s="43"/>
      <c r="K35" s="110"/>
      <c r="L35" s="111"/>
      <c r="M35" s="111"/>
      <c r="N35" s="111"/>
      <c r="O35" s="111"/>
      <c r="P35" s="111"/>
      <c r="Q35" s="111"/>
      <c r="R35" s="111"/>
      <c r="S35" s="112"/>
    </row>
    <row r="36" spans="2:19" x14ac:dyDescent="0.3">
      <c r="B36" s="44"/>
      <c r="C36" s="25"/>
      <c r="D36" s="40" t="s">
        <v>9</v>
      </c>
      <c r="E36" s="40" t="s">
        <v>32</v>
      </c>
      <c r="F36" s="99">
        <v>50</v>
      </c>
      <c r="G36" s="100"/>
      <c r="H36" s="42" t="s">
        <v>10</v>
      </c>
      <c r="I36" s="43"/>
      <c r="K36" s="110"/>
      <c r="L36" s="111"/>
      <c r="M36" s="111"/>
      <c r="N36" s="111"/>
      <c r="O36" s="111"/>
      <c r="P36" s="111"/>
      <c r="Q36" s="111"/>
      <c r="R36" s="111"/>
      <c r="S36" s="112"/>
    </row>
    <row r="37" spans="2:19" ht="19.5" thickBot="1" x14ac:dyDescent="0.35">
      <c r="B37" s="44"/>
      <c r="C37" s="25"/>
      <c r="D37" s="58" t="s">
        <v>48</v>
      </c>
      <c r="E37" s="58" t="s">
        <v>33</v>
      </c>
      <c r="F37" s="101">
        <f>F36+(F34*F35)/1000</f>
        <v>85.510140000000007</v>
      </c>
      <c r="G37" s="168"/>
      <c r="H37" s="59" t="s">
        <v>10</v>
      </c>
      <c r="I37" s="43"/>
      <c r="K37" s="110"/>
      <c r="L37" s="111"/>
      <c r="M37" s="111"/>
      <c r="N37" s="111"/>
      <c r="O37" s="111"/>
      <c r="P37" s="111"/>
      <c r="Q37" s="111"/>
      <c r="R37" s="111"/>
      <c r="S37" s="112"/>
    </row>
    <row r="38" spans="2:19" ht="15.75" customHeight="1" x14ac:dyDescent="0.3">
      <c r="B38" s="166"/>
      <c r="C38" s="167"/>
      <c r="D38" s="167"/>
      <c r="E38" s="41"/>
      <c r="F38" s="80"/>
      <c r="G38" s="80"/>
      <c r="H38" s="41"/>
      <c r="I38" s="43"/>
      <c r="K38" s="110"/>
      <c r="L38" s="111"/>
      <c r="M38" s="111"/>
      <c r="N38" s="111"/>
      <c r="O38" s="111"/>
      <c r="P38" s="111"/>
      <c r="Q38" s="111"/>
      <c r="R38" s="111"/>
      <c r="S38" s="112"/>
    </row>
    <row r="39" spans="2:19" ht="18" thickBot="1" x14ac:dyDescent="0.35">
      <c r="B39" s="162" t="s">
        <v>63</v>
      </c>
      <c r="C39" s="163"/>
      <c r="D39" s="163"/>
      <c r="E39" s="25"/>
      <c r="F39" s="25"/>
      <c r="G39" s="25"/>
      <c r="H39" s="25"/>
      <c r="I39" s="43"/>
      <c r="K39" s="110"/>
      <c r="L39" s="111"/>
      <c r="M39" s="111"/>
      <c r="N39" s="111"/>
      <c r="O39" s="111"/>
      <c r="P39" s="111"/>
      <c r="Q39" s="111"/>
      <c r="R39" s="111"/>
      <c r="S39" s="112"/>
    </row>
    <row r="40" spans="2:19" ht="18" thickBot="1" x14ac:dyDescent="0.35">
      <c r="B40" s="44"/>
      <c r="C40" s="25"/>
      <c r="D40" s="25"/>
      <c r="E40" s="25"/>
      <c r="F40" s="164" t="s">
        <v>68</v>
      </c>
      <c r="G40" s="165"/>
      <c r="H40" s="25"/>
      <c r="I40" s="43"/>
      <c r="K40" s="110"/>
      <c r="L40" s="111"/>
      <c r="M40" s="111"/>
      <c r="N40" s="111"/>
      <c r="O40" s="111"/>
      <c r="P40" s="111"/>
      <c r="Q40" s="111"/>
      <c r="R40" s="111"/>
      <c r="S40" s="112"/>
    </row>
    <row r="41" spans="2:19" ht="18" thickBot="1" x14ac:dyDescent="0.35">
      <c r="B41" s="44"/>
      <c r="C41" s="25"/>
      <c r="D41" s="57" t="s">
        <v>6</v>
      </c>
      <c r="E41" s="57" t="s">
        <v>31</v>
      </c>
      <c r="F41" s="157">
        <f>F34</f>
        <v>177.55070000000001</v>
      </c>
      <c r="G41" s="158"/>
      <c r="H41" s="29" t="s">
        <v>50</v>
      </c>
      <c r="I41" s="43"/>
      <c r="K41" s="110"/>
      <c r="L41" s="111"/>
      <c r="M41" s="111"/>
      <c r="N41" s="111"/>
      <c r="O41" s="111"/>
      <c r="P41" s="111"/>
      <c r="Q41" s="111"/>
      <c r="R41" s="111"/>
      <c r="S41" s="112"/>
    </row>
    <row r="42" spans="2:19" ht="18.75" x14ac:dyDescent="0.3">
      <c r="B42" s="44"/>
      <c r="C42" s="25"/>
      <c r="D42" s="40" t="s">
        <v>47</v>
      </c>
      <c r="E42" s="40" t="s">
        <v>65</v>
      </c>
      <c r="F42" s="143"/>
      <c r="G42" s="144"/>
      <c r="H42" s="42" t="s">
        <v>8</v>
      </c>
      <c r="I42" s="43"/>
      <c r="K42" s="110"/>
      <c r="L42" s="111"/>
      <c r="M42" s="111"/>
      <c r="N42" s="111"/>
      <c r="O42" s="111"/>
      <c r="P42" s="111"/>
      <c r="Q42" s="111"/>
      <c r="R42" s="111"/>
      <c r="S42" s="112"/>
    </row>
    <row r="43" spans="2:19" x14ac:dyDescent="0.3">
      <c r="B43" s="44"/>
      <c r="C43" s="25"/>
      <c r="D43" s="40" t="s">
        <v>9</v>
      </c>
      <c r="E43" s="40" t="s">
        <v>36</v>
      </c>
      <c r="F43" s="99"/>
      <c r="G43" s="100"/>
      <c r="H43" s="42" t="s">
        <v>10</v>
      </c>
      <c r="I43" s="43"/>
      <c r="K43" s="110"/>
      <c r="L43" s="111"/>
      <c r="M43" s="111"/>
      <c r="N43" s="111"/>
      <c r="O43" s="111"/>
      <c r="P43" s="111"/>
      <c r="Q43" s="111"/>
      <c r="R43" s="111"/>
      <c r="S43" s="112"/>
    </row>
    <row r="44" spans="2:19" ht="19.5" thickBot="1" x14ac:dyDescent="0.35">
      <c r="B44" s="44"/>
      <c r="C44" s="25"/>
      <c r="D44" s="58" t="s">
        <v>48</v>
      </c>
      <c r="E44" s="58" t="s">
        <v>33</v>
      </c>
      <c r="F44" s="101">
        <f>F43+(F41*F42)/1000</f>
        <v>0</v>
      </c>
      <c r="G44" s="102"/>
      <c r="H44" s="59" t="s">
        <v>10</v>
      </c>
      <c r="I44" s="43"/>
      <c r="K44" s="110"/>
      <c r="L44" s="111"/>
      <c r="M44" s="111"/>
      <c r="N44" s="111"/>
      <c r="O44" s="111"/>
      <c r="P44" s="111"/>
      <c r="Q44" s="111"/>
      <c r="R44" s="111"/>
      <c r="S44" s="112"/>
    </row>
    <row r="45" spans="2:19" ht="18" thickBot="1" x14ac:dyDescent="0.35">
      <c r="B45" s="60"/>
      <c r="C45" s="61"/>
      <c r="D45" s="61"/>
      <c r="E45" s="61"/>
      <c r="F45" s="61"/>
      <c r="G45" s="61"/>
      <c r="H45" s="61"/>
      <c r="I45" s="62"/>
      <c r="K45" s="113"/>
      <c r="L45" s="114"/>
      <c r="M45" s="114"/>
      <c r="N45" s="114"/>
      <c r="O45" s="114"/>
      <c r="P45" s="114"/>
      <c r="Q45" s="114"/>
      <c r="R45" s="114"/>
      <c r="S45" s="115"/>
    </row>
  </sheetData>
  <sheetProtection password="F18D" sheet="1" selectLockedCells="1"/>
  <mergeCells count="41">
    <mergeCell ref="B32:D32"/>
    <mergeCell ref="F34:G34"/>
    <mergeCell ref="F35:G35"/>
    <mergeCell ref="F40:G40"/>
    <mergeCell ref="B38:D38"/>
    <mergeCell ref="B39:D39"/>
    <mergeCell ref="F33:G33"/>
    <mergeCell ref="F36:G36"/>
    <mergeCell ref="F37:G37"/>
    <mergeCell ref="F15:G15"/>
    <mergeCell ref="F16:G16"/>
    <mergeCell ref="B24:H24"/>
    <mergeCell ref="F42:G42"/>
    <mergeCell ref="B13:C21"/>
    <mergeCell ref="F17:G17"/>
    <mergeCell ref="F18:G18"/>
    <mergeCell ref="B22:C22"/>
    <mergeCell ref="F22:G22"/>
    <mergeCell ref="F19:G19"/>
    <mergeCell ref="F20:G20"/>
    <mergeCell ref="F14:G14"/>
    <mergeCell ref="F41:G41"/>
    <mergeCell ref="F28:G28"/>
    <mergeCell ref="B29:C29"/>
    <mergeCell ref="F29:G29"/>
    <mergeCell ref="F43:G43"/>
    <mergeCell ref="F44:G44"/>
    <mergeCell ref="B2:E3"/>
    <mergeCell ref="K2:S45"/>
    <mergeCell ref="F5:G5"/>
    <mergeCell ref="B6:C12"/>
    <mergeCell ref="F6:G6"/>
    <mergeCell ref="F7:G7"/>
    <mergeCell ref="D8:D9"/>
    <mergeCell ref="F8:G8"/>
    <mergeCell ref="F9:G9"/>
    <mergeCell ref="B26:B27"/>
    <mergeCell ref="F26:G26"/>
    <mergeCell ref="F27:G27"/>
    <mergeCell ref="F11:G11"/>
    <mergeCell ref="F12:G12"/>
  </mergeCells>
  <phoneticPr fontId="24" type="noConversion"/>
  <conditionalFormatting sqref="F38:G38 F37">
    <cfRule type="colorScale" priority="3">
      <colorScale>
        <cfvo type="num" val="80"/>
        <cfvo type="num" val="100"/>
        <cfvo type="num" val="120"/>
        <color rgb="FF00B0F0"/>
        <color rgb="FFFFC000"/>
        <color rgb="FFFF0000"/>
      </colorScale>
    </cfRule>
  </conditionalFormatting>
  <conditionalFormatting sqref="F44">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5121" r:id="rId4">
          <objectPr defaultSize="0" autoPict="0" r:id="rId5">
            <anchor moveWithCells="1" sizeWithCells="1">
              <from>
                <xdr:col>10</xdr:col>
                <xdr:colOff>381000</xdr:colOff>
                <xdr:row>2</xdr:row>
                <xdr:rowOff>152400</xdr:rowOff>
              </from>
              <to>
                <xdr:col>16</xdr:col>
                <xdr:colOff>438150</xdr:colOff>
                <xdr:row>16</xdr:row>
                <xdr:rowOff>133350</xdr:rowOff>
              </to>
            </anchor>
          </objectPr>
        </oleObject>
      </mc:Choice>
      <mc:Fallback>
        <oleObject progId="Visio.Drawing.11"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FAN73711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Steve Yoo</cp:lastModifiedBy>
  <dcterms:created xsi:type="dcterms:W3CDTF">2013-05-21T06:20:11Z</dcterms:created>
  <dcterms:modified xsi:type="dcterms:W3CDTF">2021-05-07T02:38:39Z</dcterms:modified>
</cp:coreProperties>
</file>